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Příprava\PETROM STAVBY\2024\Rozpracované\Silnice Topolany\Radonice - oprava objektu č.p.95\Rozpočet CR PS - revize\"/>
    </mc:Choice>
  </mc:AlternateContent>
  <xr:revisionPtr revIDLastSave="0" documentId="13_ncr:1_{04F6A9F8-4626-4943-A5F7-2A289E2F8EA8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Rekapitulace stavby" sheetId="1" r:id="rId1"/>
    <sheet name="4a - odvlhčení základovýc..." sheetId="2" r:id="rId2"/>
  </sheets>
  <definedNames>
    <definedName name="_xlnm._FilterDatabase" localSheetId="1" hidden="1">'4a - odvlhčení základovýc...'!$C$129:$K$285</definedName>
    <definedName name="_xlnm.Print_Titles" localSheetId="1">'4a - odvlhčení základovýc...'!$129:$129</definedName>
    <definedName name="_xlnm.Print_Titles" localSheetId="0">'Rekapitulace stavby'!$92:$92</definedName>
    <definedName name="_xlnm.Print_Area" localSheetId="1">'4a - odvlhčení základovýc...'!$C$4:$J$76,'4a - odvlhčení základovýc...'!$C$82:$J$111,'4a - odvlhčení základovýc...'!$C$117:$K$285</definedName>
    <definedName name="_xlnm.Print_Area" localSheetId="0">'Rekapitulace stavby'!$D$4:$AO$76,'Rekapitulace stavby'!$C$82:$AQ$96</definedName>
  </definedNames>
  <calcPr calcId="191029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/>
  <c r="BI284" i="2"/>
  <c r="BH284" i="2"/>
  <c r="BG284" i="2"/>
  <c r="BE284" i="2"/>
  <c r="T284" i="2"/>
  <c r="T283" i="2" s="1"/>
  <c r="R284" i="2"/>
  <c r="R283" i="2"/>
  <c r="P284" i="2"/>
  <c r="P283" i="2" s="1"/>
  <c r="BI281" i="2"/>
  <c r="BH281" i="2"/>
  <c r="BG281" i="2"/>
  <c r="BE281" i="2"/>
  <c r="T281" i="2"/>
  <c r="T280" i="2"/>
  <c r="R281" i="2"/>
  <c r="R280" i="2"/>
  <c r="R279" i="2"/>
  <c r="P281" i="2"/>
  <c r="P280" i="2" s="1"/>
  <c r="BI277" i="2"/>
  <c r="BH277" i="2"/>
  <c r="BG277" i="2"/>
  <c r="BE277" i="2"/>
  <c r="T277" i="2"/>
  <c r="R277" i="2"/>
  <c r="P277" i="2"/>
  <c r="BI274" i="2"/>
  <c r="BH274" i="2"/>
  <c r="BG274" i="2"/>
  <c r="BE274" i="2"/>
  <c r="T274" i="2"/>
  <c r="R274" i="2"/>
  <c r="P274" i="2"/>
  <c r="BI267" i="2"/>
  <c r="BH267" i="2"/>
  <c r="BG267" i="2"/>
  <c r="BE267" i="2"/>
  <c r="T267" i="2"/>
  <c r="R267" i="2"/>
  <c r="P267" i="2"/>
  <c r="BI260" i="2"/>
  <c r="BH260" i="2"/>
  <c r="BG260" i="2"/>
  <c r="BE260" i="2"/>
  <c r="T260" i="2"/>
  <c r="R260" i="2"/>
  <c r="P260" i="2"/>
  <c r="BI253" i="2"/>
  <c r="BH253" i="2"/>
  <c r="BG253" i="2"/>
  <c r="BE253" i="2"/>
  <c r="T253" i="2"/>
  <c r="R253" i="2"/>
  <c r="P253" i="2"/>
  <c r="BI250" i="2"/>
  <c r="BH250" i="2"/>
  <c r="BG250" i="2"/>
  <c r="BE250" i="2"/>
  <c r="T250" i="2"/>
  <c r="R250" i="2"/>
  <c r="P250" i="2"/>
  <c r="BI243" i="2"/>
  <c r="BH243" i="2"/>
  <c r="BG243" i="2"/>
  <c r="BE243" i="2"/>
  <c r="T243" i="2"/>
  <c r="R243" i="2"/>
  <c r="P243" i="2"/>
  <c r="BI240" i="2"/>
  <c r="BH240" i="2"/>
  <c r="BG240" i="2"/>
  <c r="BE240" i="2"/>
  <c r="T240" i="2"/>
  <c r="R240" i="2"/>
  <c r="P240" i="2"/>
  <c r="BI238" i="2"/>
  <c r="BH238" i="2"/>
  <c r="BG238" i="2"/>
  <c r="BE238" i="2"/>
  <c r="T238" i="2"/>
  <c r="R238" i="2"/>
  <c r="P238" i="2"/>
  <c r="BI234" i="2"/>
  <c r="BH234" i="2"/>
  <c r="BG234" i="2"/>
  <c r="BE234" i="2"/>
  <c r="T234" i="2"/>
  <c r="T233" i="2"/>
  <c r="R234" i="2"/>
  <c r="R233" i="2" s="1"/>
  <c r="P234" i="2"/>
  <c r="P233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8" i="2"/>
  <c r="BH218" i="2"/>
  <c r="BG218" i="2"/>
  <c r="BE218" i="2"/>
  <c r="T218" i="2"/>
  <c r="R218" i="2"/>
  <c r="P218" i="2"/>
  <c r="BI214" i="2"/>
  <c r="BH214" i="2"/>
  <c r="BG214" i="2"/>
  <c r="BE214" i="2"/>
  <c r="T214" i="2"/>
  <c r="R214" i="2"/>
  <c r="P214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3" i="2"/>
  <c r="BH203" i="2"/>
  <c r="BG203" i="2"/>
  <c r="BE203" i="2"/>
  <c r="T203" i="2"/>
  <c r="R203" i="2"/>
  <c r="P203" i="2"/>
  <c r="BI200" i="2"/>
  <c r="BH200" i="2"/>
  <c r="BG200" i="2"/>
  <c r="BE200" i="2"/>
  <c r="T200" i="2"/>
  <c r="R200" i="2"/>
  <c r="P200" i="2"/>
  <c r="BI192" i="2"/>
  <c r="BH192" i="2"/>
  <c r="BG192" i="2"/>
  <c r="BE192" i="2"/>
  <c r="T192" i="2"/>
  <c r="T191" i="2" s="1"/>
  <c r="R192" i="2"/>
  <c r="R191" i="2" s="1"/>
  <c r="P192" i="2"/>
  <c r="P191" i="2" s="1"/>
  <c r="BI188" i="2"/>
  <c r="BH188" i="2"/>
  <c r="BG188" i="2"/>
  <c r="BE188" i="2"/>
  <c r="T188" i="2"/>
  <c r="R188" i="2"/>
  <c r="P188" i="2"/>
  <c r="BI185" i="2"/>
  <c r="BH185" i="2"/>
  <c r="BG185" i="2"/>
  <c r="BE185" i="2"/>
  <c r="T185" i="2"/>
  <c r="R185" i="2"/>
  <c r="P185" i="2"/>
  <c r="BI178" i="2"/>
  <c r="BH178" i="2"/>
  <c r="BG178" i="2"/>
  <c r="BE178" i="2"/>
  <c r="T178" i="2"/>
  <c r="R178" i="2"/>
  <c r="P178" i="2"/>
  <c r="BI171" i="2"/>
  <c r="BH171" i="2"/>
  <c r="BG171" i="2"/>
  <c r="BE171" i="2"/>
  <c r="T171" i="2"/>
  <c r="R171" i="2"/>
  <c r="P171" i="2"/>
  <c r="BI168" i="2"/>
  <c r="BH168" i="2"/>
  <c r="BG168" i="2"/>
  <c r="BE168" i="2"/>
  <c r="T168" i="2"/>
  <c r="R168" i="2"/>
  <c r="P168" i="2"/>
  <c r="BI163" i="2"/>
  <c r="BH163" i="2"/>
  <c r="BG163" i="2"/>
  <c r="BE163" i="2"/>
  <c r="T163" i="2"/>
  <c r="R163" i="2"/>
  <c r="P163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R155" i="2"/>
  <c r="P155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39" i="2"/>
  <c r="BH139" i="2"/>
  <c r="BG139" i="2"/>
  <c r="BE139" i="2"/>
  <c r="T139" i="2"/>
  <c r="R139" i="2"/>
  <c r="P139" i="2"/>
  <c r="BI136" i="2"/>
  <c r="BH136" i="2"/>
  <c r="BG136" i="2"/>
  <c r="BE136" i="2"/>
  <c r="T136" i="2"/>
  <c r="R136" i="2"/>
  <c r="P136" i="2"/>
  <c r="BI133" i="2"/>
  <c r="BH133" i="2"/>
  <c r="BG133" i="2"/>
  <c r="BE133" i="2"/>
  <c r="T133" i="2"/>
  <c r="R133" i="2"/>
  <c r="P133" i="2"/>
  <c r="J126" i="2"/>
  <c r="F126" i="2"/>
  <c r="F124" i="2"/>
  <c r="E122" i="2"/>
  <c r="J91" i="2"/>
  <c r="F91" i="2"/>
  <c r="F89" i="2"/>
  <c r="E87" i="2"/>
  <c r="J24" i="2"/>
  <c r="E24" i="2"/>
  <c r="J92" i="2" s="1"/>
  <c r="J23" i="2"/>
  <c r="J18" i="2"/>
  <c r="E18" i="2"/>
  <c r="F127" i="2" s="1"/>
  <c r="J17" i="2"/>
  <c r="J12" i="2"/>
  <c r="J124" i="2" s="1"/>
  <c r="E7" i="2"/>
  <c r="E120" i="2"/>
  <c r="L90" i="1"/>
  <c r="AM90" i="1"/>
  <c r="AM89" i="1"/>
  <c r="L89" i="1"/>
  <c r="AM87" i="1"/>
  <c r="L87" i="1"/>
  <c r="L85" i="1"/>
  <c r="L84" i="1"/>
  <c r="BK206" i="2"/>
  <c r="AS94" i="1"/>
  <c r="BK281" i="2"/>
  <c r="BK229" i="2"/>
  <c r="BK136" i="2"/>
  <c r="BK210" i="2"/>
  <c r="J188" i="2"/>
  <c r="J155" i="2"/>
  <c r="J214" i="2"/>
  <c r="J200" i="2"/>
  <c r="J178" i="2"/>
  <c r="J133" i="2"/>
  <c r="BK284" i="2"/>
  <c r="J267" i="2"/>
  <c r="J274" i="2"/>
  <c r="J250" i="2"/>
  <c r="BK240" i="2"/>
  <c r="BK267" i="2"/>
  <c r="J152" i="2"/>
  <c r="J206" i="2"/>
  <c r="J192" i="2"/>
  <c r="BK163" i="2"/>
  <c r="BK218" i="2"/>
  <c r="J208" i="2"/>
  <c r="J158" i="2"/>
  <c r="J150" i="2"/>
  <c r="BK222" i="2"/>
  <c r="J220" i="2"/>
  <c r="BK231" i="2"/>
  <c r="J231" i="2"/>
  <c r="BK139" i="2"/>
  <c r="BK250" i="2"/>
  <c r="BK203" i="2"/>
  <c r="BK185" i="2"/>
  <c r="BK158" i="2"/>
  <c r="J277" i="2"/>
  <c r="J260" i="2"/>
  <c r="BK253" i="2"/>
  <c r="BK243" i="2"/>
  <c r="J238" i="2"/>
  <c r="BK168" i="2"/>
  <c r="J136" i="2"/>
  <c r="BK238" i="2"/>
  <c r="J229" i="2"/>
  <c r="BK150" i="2"/>
  <c r="BK220" i="2"/>
  <c r="J218" i="2"/>
  <c r="J210" i="2"/>
  <c r="BK171" i="2"/>
  <c r="J171" i="2"/>
  <c r="BK133" i="2"/>
  <c r="J224" i="2"/>
  <c r="BK226" i="2"/>
  <c r="J240" i="2"/>
  <c r="J203" i="2"/>
  <c r="J185" i="2"/>
  <c r="J281" i="2"/>
  <c r="BK260" i="2"/>
  <c r="BK274" i="2"/>
  <c r="J163" i="2"/>
  <c r="J243" i="2"/>
  <c r="BK234" i="2"/>
  <c r="J226" i="2"/>
  <c r="J284" i="2"/>
  <c r="BK214" i="2"/>
  <c r="BK178" i="2"/>
  <c r="J139" i="2"/>
  <c r="BK152" i="2"/>
  <c r="BK277" i="2"/>
  <c r="BK224" i="2"/>
  <c r="J253" i="2"/>
  <c r="BK200" i="2"/>
  <c r="BK188" i="2"/>
  <c r="BK155" i="2"/>
  <c r="J234" i="2"/>
  <c r="J222" i="2"/>
  <c r="BK208" i="2"/>
  <c r="BK192" i="2"/>
  <c r="J168" i="2"/>
  <c r="F36" i="2" l="1"/>
  <c r="BC95" i="1" s="1"/>
  <c r="BC94" i="1" s="1"/>
  <c r="W32" i="1" s="1"/>
  <c r="F33" i="2"/>
  <c r="AZ95" i="1" s="1"/>
  <c r="AZ94" i="1" s="1"/>
  <c r="W29" i="1" s="1"/>
  <c r="F35" i="2"/>
  <c r="BB95" i="1" s="1"/>
  <c r="BB94" i="1" s="1"/>
  <c r="W31" i="1" s="1"/>
  <c r="F37" i="2"/>
  <c r="BD95" i="1" s="1"/>
  <c r="BD94" i="1" s="1"/>
  <c r="W33" i="1" s="1"/>
  <c r="P279" i="2"/>
  <c r="T279" i="2"/>
  <c r="J33" i="2"/>
  <c r="AV95" i="1" s="1"/>
  <c r="P132" i="2"/>
  <c r="R132" i="2"/>
  <c r="BK170" i="2"/>
  <c r="J170" i="2"/>
  <c r="J99" i="2" s="1"/>
  <c r="R170" i="2"/>
  <c r="P199" i="2"/>
  <c r="T199" i="2"/>
  <c r="BK205" i="2"/>
  <c r="J205" i="2" s="1"/>
  <c r="J102" i="2" s="1"/>
  <c r="R205" i="2"/>
  <c r="BK217" i="2"/>
  <c r="J217" i="2"/>
  <c r="J103" i="2" s="1"/>
  <c r="R217" i="2"/>
  <c r="BK228" i="2"/>
  <c r="J228" i="2"/>
  <c r="J104" i="2"/>
  <c r="P228" i="2"/>
  <c r="T228" i="2"/>
  <c r="BK237" i="2"/>
  <c r="J237" i="2"/>
  <c r="J107" i="2" s="1"/>
  <c r="T237" i="2"/>
  <c r="T236" i="2"/>
  <c r="BK132" i="2"/>
  <c r="J132" i="2" s="1"/>
  <c r="J98" i="2" s="1"/>
  <c r="T132" i="2"/>
  <c r="P170" i="2"/>
  <c r="P131" i="2" s="1"/>
  <c r="P130" i="2" s="1"/>
  <c r="AU95" i="1" s="1"/>
  <c r="AU94" i="1" s="1"/>
  <c r="T170" i="2"/>
  <c r="BK199" i="2"/>
  <c r="J199" i="2" s="1"/>
  <c r="J101" i="2" s="1"/>
  <c r="R199" i="2"/>
  <c r="P205" i="2"/>
  <c r="T205" i="2"/>
  <c r="P217" i="2"/>
  <c r="T217" i="2"/>
  <c r="R228" i="2"/>
  <c r="P237" i="2"/>
  <c r="P236" i="2"/>
  <c r="R237" i="2"/>
  <c r="R236" i="2" s="1"/>
  <c r="BK191" i="2"/>
  <c r="J191" i="2"/>
  <c r="J100" i="2" s="1"/>
  <c r="BK280" i="2"/>
  <c r="J280" i="2"/>
  <c r="J109" i="2" s="1"/>
  <c r="BK283" i="2"/>
  <c r="J283" i="2" s="1"/>
  <c r="J110" i="2" s="1"/>
  <c r="BK233" i="2"/>
  <c r="J233" i="2"/>
  <c r="J105" i="2" s="1"/>
  <c r="BF277" i="2"/>
  <c r="BF150" i="2"/>
  <c r="BF158" i="2"/>
  <c r="BF163" i="2"/>
  <c r="BF168" i="2"/>
  <c r="BF171" i="2"/>
  <c r="BF178" i="2"/>
  <c r="BF185" i="2"/>
  <c r="BF188" i="2"/>
  <c r="BF192" i="2"/>
  <c r="BF200" i="2"/>
  <c r="BF203" i="2"/>
  <c r="BF206" i="2"/>
  <c r="BF208" i="2"/>
  <c r="BF284" i="2"/>
  <c r="F92" i="2"/>
  <c r="J127" i="2"/>
  <c r="BF222" i="2"/>
  <c r="BF229" i="2"/>
  <c r="J89" i="2"/>
  <c r="BF220" i="2"/>
  <c r="BF210" i="2"/>
  <c r="BF214" i="2"/>
  <c r="BF218" i="2"/>
  <c r="BF231" i="2"/>
  <c r="BF234" i="2"/>
  <c r="E85" i="2"/>
  <c r="BF133" i="2"/>
  <c r="BF136" i="2"/>
  <c r="BF226" i="2"/>
  <c r="BF267" i="2"/>
  <c r="BF274" i="2"/>
  <c r="BF224" i="2"/>
  <c r="BF238" i="2"/>
  <c r="BF240" i="2"/>
  <c r="BF139" i="2"/>
  <c r="BF152" i="2"/>
  <c r="BF155" i="2"/>
  <c r="BF243" i="2"/>
  <c r="BF250" i="2"/>
  <c r="BF253" i="2"/>
  <c r="BF260" i="2"/>
  <c r="BF281" i="2"/>
  <c r="T131" i="2" l="1"/>
  <c r="T130" i="2" s="1"/>
  <c r="R131" i="2"/>
  <c r="R130" i="2" s="1"/>
  <c r="BK131" i="2"/>
  <c r="J131" i="2" s="1"/>
  <c r="J97" i="2" s="1"/>
  <c r="BK236" i="2"/>
  <c r="J236" i="2"/>
  <c r="J106" i="2"/>
  <c r="BK279" i="2"/>
  <c r="J279" i="2" s="1"/>
  <c r="J108" i="2" s="1"/>
  <c r="AV94" i="1"/>
  <c r="AK29" i="1" s="1"/>
  <c r="J34" i="2"/>
  <c r="AW95" i="1" s="1"/>
  <c r="AT95" i="1" s="1"/>
  <c r="AX94" i="1"/>
  <c r="AY94" i="1"/>
  <c r="F34" i="2"/>
  <c r="BA95" i="1" s="1"/>
  <c r="BA94" i="1" s="1"/>
  <c r="W30" i="1" s="1"/>
  <c r="BK130" i="2" l="1"/>
  <c r="J130" i="2" s="1"/>
  <c r="J96" i="2" s="1"/>
  <c r="AW94" i="1"/>
  <c r="AK30" i="1" s="1"/>
  <c r="J30" i="2" l="1"/>
  <c r="AG95" i="1" s="1"/>
  <c r="AG94" i="1" s="1"/>
  <c r="AK26" i="1" s="1"/>
  <c r="AT94" i="1"/>
  <c r="AN94" i="1" l="1"/>
  <c r="J39" i="2"/>
  <c r="AN95" i="1"/>
  <c r="AK35" i="1"/>
</calcChain>
</file>

<file path=xl/sharedStrings.xml><?xml version="1.0" encoding="utf-8"?>
<sst xmlns="http://schemas.openxmlformats.org/spreadsheetml/2006/main" count="1675" uniqueCount="377">
  <si>
    <t>Export Komplet</t>
  </si>
  <si>
    <t/>
  </si>
  <si>
    <t>2.0</t>
  </si>
  <si>
    <t>ZAMOK</t>
  </si>
  <si>
    <t>False</t>
  </si>
  <si>
    <t>{23cfa5bb-f8d7-444f-a77c-32fa7c4818d8}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</si>
  <si>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</si>
  <si>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</si>
  <si>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</si>
  <si>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</si>
  <si>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</si>
  <si>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</si>
  <si>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</si>
  <si>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</si>
  <si>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2023-178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</si>
  <si>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</si>
  <si>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</si>
  <si>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objektu č.p.95 v obci Radonice u Kadaně</t>
  </si>
  <si>
    <t>KSO:</t>
  </si>
  <si>
    <t>CC-CZ:</t>
  </si>
  <si>
    <t>Místo:</t>
  </si>
  <si>
    <t xml:space="preserve">Radonice 95, Radonice </t>
  </si>
  <si>
    <t>Datum:</t>
  </si>
  <si>
    <t>13. 8. 2024</t>
  </si>
  <si>
    <t>Zadavatel:</t>
  </si>
  <si>
    <t>IČ:</t>
  </si>
  <si>
    <t>Obec Radonice</t>
  </si>
  <si>
    <t>DIČ:</t>
  </si>
  <si>
    <t>Uchazeč:</t>
  </si>
  <si>
    <t>Vyplň údaj</t>
  </si>
  <si>
    <t>Projektant:</t>
  </si>
  <si>
    <t>Ing. Andrea Sládečková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</si>
  <si>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</si>
  <si>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</si>
  <si>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</si>
  <si>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</si>
  <si>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</si>
  <si>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</si>
  <si>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</si>
  <si>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</si>
  <si>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</si>
  <si>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</si>
  <si>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</si>
  <si>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</si>
  <si>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</si>
  <si>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</si>
  <si>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</si>
  <si>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</si>
  <si>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</si>
  <si>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</si>
  <si>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</si>
  <si>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</si>
  <si>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</si>
  <si>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</si>
  <si>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</si>
  <si>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</si>
  <si>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</si>
  <si>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</si>
  <si>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</si>
  <si>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</si>
  <si>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</si>
  <si>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</si>
  <si>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</si>
  <si>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</si>
  <si>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</si>
  <si>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</si>
  <si>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</si>
  <si>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</si>
  <si>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</si>
  <si>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</si>
  <si>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</si>
  <si>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</si>
  <si>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</si>
  <si>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</si>
  <si>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</si>
  <si>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</si>
  <si>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</si>
  <si>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</si>
  <si>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</si>
  <si>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</si>
  <si>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</si>
  <si>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4a</t>
  </si>
  <si>
    <t>odvlhčení základových konstrukcí A  - strany do ulice</t>
  </si>
  <si>
    <t>STA</t>
  </si>
  <si>
    <t>1</t>
  </si>
  <si>
    <t>{60f08546-18aa-4dae-8c6e-d955370b3e58}</t>
  </si>
  <si>
    <t>KRYCÍ LIST SOUPISU PRACÍ</t>
  </si>
  <si>
    <t>Objekt:</t>
  </si>
  <si>
    <t>4a - odvlhčení základových konstrukcí A  - strany do ulice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</si>
  <si>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</si>
  <si>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</si>
  <si>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</si>
  <si>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</si>
  <si>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</si>
  <si>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</si>
  <si>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</si>
  <si>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</si>
  <si>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</si>
  <si>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</si>
  <si>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</si>
  <si>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</si>
  <si>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</si>
  <si>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</si>
  <si>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</si>
  <si>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</si>
  <si>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</si>
  <si>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</si>
  <si>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</si>
  <si>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</si>
  <si>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</si>
  <si>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</si>
  <si>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</si>
  <si>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</si>
  <si>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</si>
  <si>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</si>
  <si>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</si>
  <si>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</si>
  <si>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</si>
  <si>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</si>
  <si>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</si>
  <si>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</si>
  <si>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</si>
  <si>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</si>
  <si>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</si>
  <si>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</si>
  <si>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</si>
  <si>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</si>
  <si>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</si>
  <si>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</si>
  <si>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2024 02</t>
  </si>
  <si>
    <t>4</t>
  </si>
  <si>
    <t>2</t>
  </si>
  <si>
    <t>1523422263</t>
  </si>
  <si>
    <t>PP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</si>
  <si>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</si>
  <si>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VV</t>
  </si>
  <si>
    <t>1,5*(18,33-4,5)</t>
  </si>
  <si>
    <t>132112332</t>
  </si>
  <si>
    <t>Hloubení nezapažených rýh šířky do 2000 mm v nesoudržných horninách třídy těžitelnosti I skupiny 1 a 2 ručně</t>
  </si>
  <si>
    <t>m3</t>
  </si>
  <si>
    <t>807614185</t>
  </si>
  <si>
    <t>Hloubení nezapažených rýh šířky přes 800 do 2 000 mm ručně s urovnáním dna do předepsaného profilu a spádu v hornině třídy těžitelnosti I skupiny 1 a 2 nesoudržných</t>
  </si>
  <si>
    <t>0,10*42,76</t>
  </si>
  <si>
    <t>3</t>
  </si>
  <si>
    <t>132151253</t>
  </si>
  <si>
    <t>Hloubení rýh nezapažených š do 2000 mm v hornině třídy těžitelnosti I skupiny 1 a 2 objem do 100 m3 strojně</t>
  </si>
  <si>
    <t>1686597751</t>
  </si>
  <si>
    <t>Hloubení nezapažených rýh šířky přes 800 do 2 000 mm strojně s urovnáním dna do předepsaného profilu a spádu v hornině třídy těžitelnosti I skupiny 1 a 2 přes 50 do 100 m3</t>
  </si>
  <si>
    <t>nepodsklepená část</t>
  </si>
  <si>
    <t>(11,18+12,75)*1,0*(1,1-0,08)</t>
  </si>
  <si>
    <t>podsklepená část</t>
  </si>
  <si>
    <t>(4,91)*1,2*(2,27-0,08)</t>
  </si>
  <si>
    <t>(2)*1,2*(2,27)</t>
  </si>
  <si>
    <t>Mezisoučet</t>
  </si>
  <si>
    <t>10% ručně</t>
  </si>
  <si>
    <t>-0,10*42,76</t>
  </si>
  <si>
    <t>Součet</t>
  </si>
  <si>
    <t>162751117</t>
  </si>
  <si>
    <t>Vodorovné přemístění přes 9 000 do 10000 m výkopku/sypaniny z horniny třídy těžitelnosti I skupiny 1 až 3</t>
  </si>
  <si>
    <t>-1223715447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</si>
  <si>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</si>
  <si>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5</t>
  </si>
  <si>
    <t>162751119</t>
  </si>
  <si>
    <t>Příplatek k vodorovnému přemístění výkopku/sypaniny z horniny třídy těžitelnosti I skupiny 1 až 3 ZKD 1000 m přes 10000 m</t>
  </si>
  <si>
    <t>1391409020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</si>
  <si>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</si>
  <si>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22,606*5 'Přepočtené koeficientem množství</t>
  </si>
  <si>
    <t>6</t>
  </si>
  <si>
    <t>171201231</t>
  </si>
  <si>
    <t>Poplatek za uložení zeminy a kamení na recyklační skládce (skládkovné) kód odpadu 17 05 04</t>
  </si>
  <si>
    <t>t</t>
  </si>
  <si>
    <t>1664633344</t>
  </si>
  <si>
    <t>Poplatek za uložení stavebního odpadu na recyklační skládce (skládkovné) zeminy a kamení zatříděného do Katalogu odpadů pod kódem 17 05 04</t>
  </si>
  <si>
    <t>22,606*1,8 'Přepočtené koeficientem množství</t>
  </si>
  <si>
    <t>7</t>
  </si>
  <si>
    <t>171251201</t>
  </si>
  <si>
    <t>Uložení sypaniny na skládky nebo meziskládky</t>
  </si>
  <si>
    <t>295767064</t>
  </si>
  <si>
    <t>Uložení sypaniny na skládky nebo meziskládky bez hutnění s upravením uložené sypaniny do předepsaného tvaru</t>
  </si>
  <si>
    <t>16,037</t>
  </si>
  <si>
    <t>6,569</t>
  </si>
  <si>
    <t>8</t>
  </si>
  <si>
    <t>174151101</t>
  </si>
  <si>
    <t>Zásyp jam, šachet rýh nebo kolem objektů sypaninou se zhutněním</t>
  </si>
  <si>
    <t>-729675446</t>
  </si>
  <si>
    <t>Zásyp sypaninou z jakékoliv horniny strojně s uložením výkopku ve vrstvách se zhutněním jam, šachet, rýh nebo kolem objektů v těchto vykopávkách</t>
  </si>
  <si>
    <t>42,76</t>
  </si>
  <si>
    <t>-22,606</t>
  </si>
  <si>
    <t>9</t>
  </si>
  <si>
    <t>181951112</t>
  </si>
  <si>
    <t>Úprava pláně v hornině třídy těžitelnosti I skupiny 1 až 3 se zhutněním strojně</t>
  </si>
  <si>
    <t>1402971528</t>
  </si>
  <si>
    <t>Úprava pláně vyrovnáním výškových rozdílů strojně v hornině třídy těžitelnosti I, skupiny 1 až 3 se zhutněním</t>
  </si>
  <si>
    <t>Zakládání</t>
  </si>
  <si>
    <t>10</t>
  </si>
  <si>
    <t>211531111</t>
  </si>
  <si>
    <t>Výplň odvodňovacích žeber nebo trativodů kamenivem hrubým drceným frakce 16 až 63 mm</t>
  </si>
  <si>
    <t>-483320035</t>
  </si>
  <si>
    <t>Výplň kamenivem do rýh odvodňovacích žeber nebo trativodů bez zhutnění, s úpravou povrchu výplně kamenivem hrubým drceným frakce 16 až 63 mm</t>
  </si>
  <si>
    <t>(11,18+12,75)*0,52</t>
  </si>
  <si>
    <t>(4,91+2)*0,52</t>
  </si>
  <si>
    <t>11</t>
  </si>
  <si>
    <t>211971110</t>
  </si>
  <si>
    <t>Zřízení opláštění žeber nebo trativodů geotextilií v rýze nebo zářezu sklonu do 1:2</t>
  </si>
  <si>
    <t>-1414331804</t>
  </si>
  <si>
    <t>Zřízení opláštění výplně z geotextilie odvodňovacích žeber nebo trativodů v rýze nebo zářezu se stěnami šikmými o sklonu do 1:2</t>
  </si>
  <si>
    <t>(11,18+12,75)*2,7</t>
  </si>
  <si>
    <t>(4,91+2)*2,7</t>
  </si>
  <si>
    <t>M</t>
  </si>
  <si>
    <t>69311068</t>
  </si>
  <si>
    <t>geotextilie netkaná separační, ochranná, filtrační, drenážní PP 300g/m2</t>
  </si>
  <si>
    <t>-1476155601</t>
  </si>
  <si>
    <t>83,268*1,2 'Přepočtené koeficientem množství</t>
  </si>
  <si>
    <t>13</t>
  </si>
  <si>
    <t>212755214</t>
  </si>
  <si>
    <t>Trativody z drenážních trubek plastových flexibilních D 100 mm bez lože</t>
  </si>
  <si>
    <t>m</t>
  </si>
  <si>
    <t>1763164348</t>
  </si>
  <si>
    <t>Trativody bez lože z drenážních trubek plastových flexibilních D 100 mm</t>
  </si>
  <si>
    <t>32</t>
  </si>
  <si>
    <t>Vodorovné konstrukce</t>
  </si>
  <si>
    <t>14</t>
  </si>
  <si>
    <t>452312131</t>
  </si>
  <si>
    <t>Sedlové lože z betonu prostého bez zvýšených nároků na prostředí tř. C 12/15 otevřený výkop</t>
  </si>
  <si>
    <t>1192354909</t>
  </si>
  <si>
    <t>Podkladní a zajišťovací konstrukce z betonu prostého v otevřeném výkopu bez zvýšených nároků na prostředí sedlové lože pod potrubí z betonu tř. C 12/15</t>
  </si>
  <si>
    <t>(11,18+12,75)*0,213</t>
  </si>
  <si>
    <t>(4,91+2)*0,213</t>
  </si>
  <si>
    <t>Komunikace pozemní</t>
  </si>
  <si>
    <t>15</t>
  </si>
  <si>
    <t>564851011</t>
  </si>
  <si>
    <t>Podklad ze štěrkodrtě ŠD plochy do 100 m2 tl 150 mm</t>
  </si>
  <si>
    <t>-146215924</t>
  </si>
  <si>
    <t>Podklad ze štěrkodrti ŠD s rozprostřením a zhutněním plochy jednotlivě do 100 m2, po zhutnění tl. 150 mm</t>
  </si>
  <si>
    <t>20,745+2*0,5</t>
  </si>
  <si>
    <t>16</t>
  </si>
  <si>
    <t>596211110</t>
  </si>
  <si>
    <t>Kladení zámkové dlažby komunikací pro pěší ručně tl 60 mm skupiny A pl do 50 m2</t>
  </si>
  <si>
    <t>-2131249582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</si>
  <si>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</si>
  <si>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Úpravy povrchů, podlahy a osazování výplní</t>
  </si>
  <si>
    <t>17</t>
  </si>
  <si>
    <t>622135001</t>
  </si>
  <si>
    <t>Vyrovnání podkladu vnějších stěn maltou vápenocementovou tl do 10 mm</t>
  </si>
  <si>
    <t>75256691</t>
  </si>
  <si>
    <t>Vyrovnání nerovností podkladu vnějších omítaných ploch maltou, tl. do 10 mm vápenocementovou stěn</t>
  </si>
  <si>
    <t>18</t>
  </si>
  <si>
    <t>622135091</t>
  </si>
  <si>
    <t>Příplatek k vyrovnání vnějších stěn maltou vápenocementovou za každých dalších 5 mm tloušťky</t>
  </si>
  <si>
    <t>961988532</t>
  </si>
  <si>
    <t>Vyrovnání nerovností podkladu vnějších omítaných ploch tmelem, tl. do 2 mm Příplatek k ceně za každých dalších 5 mm tloušťky podkladní vrstvy přes 10 mm maltou vápenocementovou stěn</t>
  </si>
  <si>
    <t>19</t>
  </si>
  <si>
    <t>63245R</t>
  </si>
  <si>
    <t>oprava  zdiva vodotěsnou cementovou maltou tloušťky 20 mm</t>
  </si>
  <si>
    <t>1707058744</t>
  </si>
  <si>
    <t xml:space="preserve"> Větší nerovnosti a lunkry ve zdivu  - odhad 20 %</t>
  </si>
  <si>
    <t>39,984*0,2</t>
  </si>
  <si>
    <t>20</t>
  </si>
  <si>
    <t>637211114</t>
  </si>
  <si>
    <t>Okapový chodník z betonových dlaždic tl 50 mm na MC 10</t>
  </si>
  <si>
    <t>-2099210751</t>
  </si>
  <si>
    <t>Okapový chodník z dlaždic betonových do cementové malty MC-10 se zalitím spár cementovou maltou, tl. dlaždic 50 mm</t>
  </si>
  <si>
    <t>0,5*2,0</t>
  </si>
  <si>
    <t>Trubní vedení</t>
  </si>
  <si>
    <t>894812111</t>
  </si>
  <si>
    <t>Revizní a čistící šachta z PP šachtové dno DN 315/150 přímý tok</t>
  </si>
  <si>
    <t>kus</t>
  </si>
  <si>
    <t>2071023668</t>
  </si>
  <si>
    <t>Revizní a čistící šachta z polypropylenu PP pro hladké trouby DN 315 šachtové dno (DN šachty / DN trubního vedení) DN 315/150 přímý tok</t>
  </si>
  <si>
    <t>22</t>
  </si>
  <si>
    <t>894812112</t>
  </si>
  <si>
    <t>Revizní a čistící šachta z PP šachtové dno DN 315/150 pravý nebo levý přítok</t>
  </si>
  <si>
    <t>939569952</t>
  </si>
  <si>
    <t>Revizní a čistící šachta z polypropylenu PP pro hladké trouby DN 315 šachtové dno (DN šachty / DN trubního vedení) DN 315/150 pravý nebo levý přítok</t>
  </si>
  <si>
    <t>23</t>
  </si>
  <si>
    <t>894812131</t>
  </si>
  <si>
    <t>Revizní a čistící šachta z PP DN 315 šachtová roura korugovaná bez hrdla světlé hloubky 1250 mm</t>
  </si>
  <si>
    <t>-1498930629</t>
  </si>
  <si>
    <t>Revizní a čistící šachta z polypropylenu PP pro hladké trouby DN 315 roura šachtová korugovaná bez hrdla, světlé hloubky 1250 mm</t>
  </si>
  <si>
    <t>24</t>
  </si>
  <si>
    <t>894812132</t>
  </si>
  <si>
    <t>Revizní a čistící šachta z PP DN 315 šachtová roura korugovaná bez hrdla světlé hloubky 2000 mm</t>
  </si>
  <si>
    <t>-1665166685</t>
  </si>
  <si>
    <t>Revizní a čistící šachta z polypropylenu PP pro hladké trouby DN 315 roura šachtová korugovaná bez hrdla, světlé hloubky 2000 mm</t>
  </si>
  <si>
    <t>25</t>
  </si>
  <si>
    <t>894812151</t>
  </si>
  <si>
    <t>Revizní a čistící šachta z PP DN 315 poklop betonový s betonovým konusem pro třídu zatížení B125</t>
  </si>
  <si>
    <t>1131111683</t>
  </si>
  <si>
    <t>Revizní a čistící šachta z polypropylenu PP pro hladké trouby DN 315 poklop betonový (pro třídu zatížení) s betonovým konusem (B125)</t>
  </si>
  <si>
    <t>Ostatní konstrukce a práce, bourání</t>
  </si>
  <si>
    <t>26</t>
  </si>
  <si>
    <t>938902123</t>
  </si>
  <si>
    <t>Čištění ploch betonových konstrukcí ocelovými kartáči</t>
  </si>
  <si>
    <t>-1855438592</t>
  </si>
  <si>
    <t>Čištění nádrží, ploch dřevěných nebo betonových konstrukcí, potrubí ploch betonových konstrukcí ocelovými kartáči</t>
  </si>
  <si>
    <t>27</t>
  </si>
  <si>
    <t>979054451</t>
  </si>
  <si>
    <t>Očištění vybouraných zámkových dlaždic s původním spárováním z kameniva těženého</t>
  </si>
  <si>
    <t>-2089669779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</si>
  <si>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</si>
  <si>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998</t>
  </si>
  <si>
    <t>Přesun hmot</t>
  </si>
  <si>
    <t>28</t>
  </si>
  <si>
    <t>998011001</t>
  </si>
  <si>
    <t>Přesun hmot pro budovy zděné v do 6 m</t>
  </si>
  <si>
    <t>-807058124</t>
  </si>
  <si>
    <t>Přesun hmot pro budovy občanské výstavby, bydlení, výrobu a služby s nosnou svislou konstrukcí zděnou z cihel, tvárnic nebo kamene vodorovná dopravní vzdálenost do 100 m základní pro budovy výšky do 6 m</t>
  </si>
  <si>
    <t>PSV</t>
  </si>
  <si>
    <t>Práce a dodávky PSV</t>
  </si>
  <si>
    <t>711</t>
  </si>
  <si>
    <t>Izolace proti vodě, vlhkosti a plynům</t>
  </si>
  <si>
    <t>29</t>
  </si>
  <si>
    <t>711112001</t>
  </si>
  <si>
    <t>Provedení izolace proti zemní vlhkosti svislé za studena nátěrem penetračním</t>
  </si>
  <si>
    <t>-1696108403</t>
  </si>
  <si>
    <t>Provedení izolace proti zemní vlhkosti natěradly a tmely za studena na ploše svislé S nátěrem penetračním</t>
  </si>
  <si>
    <t>30</t>
  </si>
  <si>
    <t>11163153</t>
  </si>
  <si>
    <t>emulze asfaltová penetrační</t>
  </si>
  <si>
    <t>litr</t>
  </si>
  <si>
    <t>1688864417</t>
  </si>
  <si>
    <t>39,984*0,5 'Přepočtené koeficientem množství</t>
  </si>
  <si>
    <t>31</t>
  </si>
  <si>
    <t>711142559</t>
  </si>
  <si>
    <t>Provedení izolace proti zemní vlhkosti pásy přitavením svislé NAIP</t>
  </si>
  <si>
    <t>-1906587146</t>
  </si>
  <si>
    <t>Provedení izolace proti zemní vlhkosti pásy přitavením NAIP na ploše svislé S</t>
  </si>
  <si>
    <t>(11,18+12,75)*1,05</t>
  </si>
  <si>
    <t>(4,91+2)*2,15</t>
  </si>
  <si>
    <t>62853004</t>
  </si>
  <si>
    <t>pás asfaltový natavitelný modifikovaný SBS s vložkou ze skleněné tkaniny a spalitelnou PE fólií nebo jemnozrnným minerálním posypem na horním povrchu tl 4,0mm</t>
  </si>
  <si>
    <t>-491785422</t>
  </si>
  <si>
    <t>39,984*1,25 'Přepočtené koeficientem množství</t>
  </si>
  <si>
    <t>33</t>
  </si>
  <si>
    <t>711161215</t>
  </si>
  <si>
    <t>Izolace proti zemní vlhkosti nopovou fólií svislá, nopek v 20,0 mm, tl do 1,0 mm</t>
  </si>
  <si>
    <t>794477127</t>
  </si>
  <si>
    <t>Izolace proti zemní vlhkosti a beztlakové vodě nopovými fóliemi na ploše svislé S vrstva ochranná, odvětrávací a drenážní výška nopku 20,0 mm, tl. fólie do 1,0 mm</t>
  </si>
  <si>
    <t>(11,18+12,75)*0,9</t>
  </si>
  <si>
    <t>(4,91+2)*2,0</t>
  </si>
  <si>
    <t>34</t>
  </si>
  <si>
    <t>711161384</t>
  </si>
  <si>
    <t>Izolace proti zemní vlhkosti nopovou fólií ukončení provětrávací lištou</t>
  </si>
  <si>
    <t>489715420</t>
  </si>
  <si>
    <t>Izolace proti zemní vlhkosti a beztlakové vodě nopovými fóliemi ostatní ukončení izolace provětrávací lištou</t>
  </si>
  <si>
    <t>(11,18+12,75)</t>
  </si>
  <si>
    <t>(4,91+2)</t>
  </si>
  <si>
    <t>35</t>
  </si>
  <si>
    <t>711491272</t>
  </si>
  <si>
    <t>Provedení doplňků izolace proti vodě na ploše svislé z textilií vrstva ochranná</t>
  </si>
  <si>
    <t>1463046303</t>
  </si>
  <si>
    <t>Provedení doplňků izolace proti vodě textilií na ploše svislé S vrstva ochranná</t>
  </si>
  <si>
    <t>(11,18+12,75)*0,4</t>
  </si>
  <si>
    <t>(4,91+2)*1,5</t>
  </si>
  <si>
    <t>36</t>
  </si>
  <si>
    <t>-1576876658</t>
  </si>
  <si>
    <t>19,937*1,2 'Přepočtené koeficientem množství</t>
  </si>
  <si>
    <t>37</t>
  </si>
  <si>
    <t>998711111</t>
  </si>
  <si>
    <t>Přesun hmot tonážní pro izolace proti vodě, vlhkosti a plynům s omezením mechanizace v objektech v do 6 m</t>
  </si>
  <si>
    <t>1524836377</t>
  </si>
  <si>
    <t>Přesun hmot pro izolace proti vodě, vlhkosti a plynům stanovený z hmotnosti přesunovaného materiálu vodorovná dopravní vzdálenost do 50 m s omezením mechanizace v objektech výšky do 6 m</t>
  </si>
  <si>
    <t>VRN</t>
  </si>
  <si>
    <t>Vedlejší rozpočtové náklady</t>
  </si>
  <si>
    <t>VRN1</t>
  </si>
  <si>
    <t>Průzkumné, geodetické a projektové práce</t>
  </si>
  <si>
    <t>38</t>
  </si>
  <si>
    <t>013254000</t>
  </si>
  <si>
    <t>Dokumentace skutečného provedení stavby</t>
  </si>
  <si>
    <t>kpl</t>
  </si>
  <si>
    <t>1024</t>
  </si>
  <si>
    <t>779973815</t>
  </si>
  <si>
    <t>VRN3</t>
  </si>
  <si>
    <t>Zařízení staveniště</t>
  </si>
  <si>
    <t>39</t>
  </si>
  <si>
    <t>030001000</t>
  </si>
  <si>
    <t>226201534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</si>
</sst>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191" t="s">
        <v>14</v>
      </c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R5" s="20"/>
      <c r="BE5" s="188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193" t="s">
        <v>17</v>
      </c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R6" s="20"/>
      <c r="BE6" s="189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189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189"/>
      <c r="BS8" s="17" t="s">
        <v>6</v>
      </c>
    </row>
    <row r="9" spans="1:74" ht="14.45" customHeight="1">
      <c r="B9" s="20"/>
      <c r="AR9" s="20"/>
      <c r="BE9" s="189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189"/>
      <c r="BS10" s="17" t="s">
        <v>6</v>
      </c>
    </row>
    <row r="11" spans="1:74" ht="18.399999999999999" customHeight="1">
      <c r="B11" s="20"/>
      <c r="E11" s="25" t="s">
        <v>26</v>
      </c>
      <c r="AK11" s="27" t="s">
        <v>27</v>
      </c>
      <c r="AN11" s="25" t="s">
        <v>1</v>
      </c>
      <c r="AR11" s="20"/>
      <c r="BE11" s="189"/>
      <c r="BS11" s="17" t="s">
        <v>6</v>
      </c>
    </row>
    <row r="12" spans="1:74" ht="6.95" customHeight="1">
      <c r="B12" s="20"/>
      <c r="AR12" s="20"/>
      <c r="BE12" s="189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189"/>
      <c r="BS13" s="17" t="s">
        <v>6</v>
      </c>
    </row>
    <row r="14" spans="1:74" ht="12.75">
      <c r="B14" s="20"/>
      <c r="E14" s="194" t="s">
        <v>29</v>
      </c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27" t="s">
        <v>27</v>
      </c>
      <c r="AN14" s="29" t="s">
        <v>29</v>
      </c>
      <c r="AR14" s="20"/>
      <c r="BE14" s="189"/>
      <c r="BS14" s="17" t="s">
        <v>6</v>
      </c>
    </row>
    <row r="15" spans="1:74" ht="6.95" customHeight="1">
      <c r="B15" s="20"/>
      <c r="AR15" s="20"/>
      <c r="BE15" s="189"/>
      <c r="BS15" s="17" t="s">
        <v>4</v>
      </c>
    </row>
    <row r="16" spans="1:74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189"/>
      <c r="BS16" s="17" t="s">
        <v>4</v>
      </c>
    </row>
    <row r="17" spans="2:71" ht="18.399999999999999" customHeight="1">
      <c r="B17" s="20"/>
      <c r="E17" s="25" t="s">
        <v>31</v>
      </c>
      <c r="AK17" s="27" t="s">
        <v>27</v>
      </c>
      <c r="AN17" s="25" t="s">
        <v>1</v>
      </c>
      <c r="AR17" s="20"/>
      <c r="BE17" s="189"/>
      <c r="BS17" s="17" t="s">
        <v>32</v>
      </c>
    </row>
    <row r="18" spans="2:71" ht="6.95" customHeight="1">
      <c r="B18" s="20"/>
      <c r="AR18" s="20"/>
      <c r="BE18" s="189"/>
      <c r="BS18" s="17" t="s">
        <v>6</v>
      </c>
    </row>
    <row r="19" spans="2:71" ht="12" customHeight="1">
      <c r="B19" s="20"/>
      <c r="D19" s="27" t="s">
        <v>33</v>
      </c>
      <c r="AK19" s="27" t="s">
        <v>25</v>
      </c>
      <c r="AN19" s="25" t="s">
        <v>1</v>
      </c>
      <c r="AR19" s="20"/>
      <c r="BE19" s="189"/>
      <c r="BS19" s="17" t="s">
        <v>6</v>
      </c>
    </row>
    <row r="20" spans="2:71" ht="18.399999999999999" customHeight="1">
      <c r="B20" s="20"/>
      <c r="E20" s="25" t="s">
        <v>34</v>
      </c>
      <c r="AK20" s="27" t="s">
        <v>27</v>
      </c>
      <c r="AN20" s="25" t="s">
        <v>1</v>
      </c>
      <c r="AR20" s="20"/>
      <c r="BE20" s="189"/>
      <c r="BS20" s="17" t="s">
        <v>32</v>
      </c>
    </row>
    <row r="21" spans="2:71" ht="6.95" customHeight="1">
      <c r="B21" s="20"/>
      <c r="AR21" s="20"/>
      <c r="BE21" s="189"/>
    </row>
    <row r="22" spans="2:71" ht="12" customHeight="1">
      <c r="B22" s="20"/>
      <c r="D22" s="27" t="s">
        <v>35</v>
      </c>
      <c r="AR22" s="20"/>
      <c r="BE22" s="189"/>
    </row>
    <row r="23" spans="2:71" ht="16.5" customHeight="1">
      <c r="B23" s="20"/>
      <c r="E23" s="196" t="s">
        <v>1</v>
      </c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R23" s="20"/>
      <c r="BE23" s="189"/>
    </row>
    <row r="24" spans="2:71" ht="6.95" customHeight="1">
      <c r="B24" s="20"/>
      <c r="AR24" s="20"/>
      <c r="BE24" s="189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189"/>
    </row>
    <row r="26" spans="2:71" s="1" customFormat="1" ht="25.9" customHeight="1">
      <c r="B26" s="32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197">
        <f>ROUND(AG94,2)</f>
        <v>226347.5</v>
      </c>
      <c r="AL26" s="198"/>
      <c r="AM26" s="198"/>
      <c r="AN26" s="198"/>
      <c r="AO26" s="198"/>
      <c r="AR26" s="32"/>
      <c r="BE26" s="189"/>
    </row>
    <row r="27" spans="2:71" s="1" customFormat="1" ht="6.95" customHeight="1">
      <c r="B27" s="32"/>
      <c r="AR27" s="32"/>
      <c r="BE27" s="189"/>
    </row>
    <row r="28" spans="2:71" s="1" customFormat="1" ht="12.75">
      <c r="B28" s="32"/>
      <c r="L28" s="199" t="s">
        <v>37</v>
      </c>
      <c r="M28" s="199"/>
      <c r="N28" s="199"/>
      <c r="O28" s="199"/>
      <c r="P28" s="199"/>
      <c r="W28" s="199" t="s">
        <v>38</v>
      </c>
      <c r="X28" s="199"/>
      <c r="Y28" s="199"/>
      <c r="Z28" s="199"/>
      <c r="AA28" s="199"/>
      <c r="AB28" s="199"/>
      <c r="AC28" s="199"/>
      <c r="AD28" s="199"/>
      <c r="AE28" s="199"/>
      <c r="AK28" s="199" t="s">
        <v>39</v>
      </c>
      <c r="AL28" s="199"/>
      <c r="AM28" s="199"/>
      <c r="AN28" s="199"/>
      <c r="AO28" s="199"/>
      <c r="AR28" s="32"/>
      <c r="BE28" s="189"/>
    </row>
    <row r="29" spans="2:71" s="2" customFormat="1" ht="14.45" customHeight="1">
      <c r="B29" s="36"/>
      <c r="D29" s="27" t="s">
        <v>40</v>
      </c>
      <c r="F29" s="27" t="s">
        <v>41</v>
      </c>
      <c r="L29" s="187">
        <v>0.21</v>
      </c>
      <c r="M29" s="186"/>
      <c r="N29" s="186"/>
      <c r="O29" s="186"/>
      <c r="P29" s="186"/>
      <c r="W29" s="185">
        <f>ROUND(AZ94, 2)</f>
        <v>0</v>
      </c>
      <c r="X29" s="186"/>
      <c r="Y29" s="186"/>
      <c r="Z29" s="186"/>
      <c r="AA29" s="186"/>
      <c r="AB29" s="186"/>
      <c r="AC29" s="186"/>
      <c r="AD29" s="186"/>
      <c r="AE29" s="186"/>
      <c r="AK29" s="185">
        <f>ROUND(AV94, 2)</f>
        <v>0</v>
      </c>
      <c r="AL29" s="186"/>
      <c r="AM29" s="186"/>
      <c r="AN29" s="186"/>
      <c r="AO29" s="186"/>
      <c r="AR29" s="36"/>
      <c r="BE29" s="190"/>
    </row>
    <row r="30" spans="2:71" s="2" customFormat="1" ht="14.45" customHeight="1">
      <c r="B30" s="36"/>
      <c r="F30" s="27" t="s">
        <v>42</v>
      </c>
      <c r="L30" s="187">
        <v>0.12</v>
      </c>
      <c r="M30" s="186"/>
      <c r="N30" s="186"/>
      <c r="O30" s="186"/>
      <c r="P30" s="186"/>
      <c r="W30" s="185">
        <f>ROUND(BA94, 2)</f>
        <v>226347.5</v>
      </c>
      <c r="X30" s="186"/>
      <c r="Y30" s="186"/>
      <c r="Z30" s="186"/>
      <c r="AA30" s="186"/>
      <c r="AB30" s="186"/>
      <c r="AC30" s="186"/>
      <c r="AD30" s="186"/>
      <c r="AE30" s="186"/>
      <c r="AK30" s="185">
        <f>ROUND(AW94, 2)</f>
        <v>27161.7</v>
      </c>
      <c r="AL30" s="186"/>
      <c r="AM30" s="186"/>
      <c r="AN30" s="186"/>
      <c r="AO30" s="186"/>
      <c r="AR30" s="36"/>
      <c r="BE30" s="190"/>
    </row>
    <row r="31" spans="2:71" s="2" customFormat="1" ht="14.45" hidden="1" customHeight="1">
      <c r="B31" s="36"/>
      <c r="F31" s="27" t="s">
        <v>43</v>
      </c>
      <c r="L31" s="187">
        <v>0.21</v>
      </c>
      <c r="M31" s="186"/>
      <c r="N31" s="186"/>
      <c r="O31" s="186"/>
      <c r="P31" s="186"/>
      <c r="W31" s="185">
        <f>ROUND(BB94, 2)</f>
        <v>0</v>
      </c>
      <c r="X31" s="186"/>
      <c r="Y31" s="186"/>
      <c r="Z31" s="186"/>
      <c r="AA31" s="186"/>
      <c r="AB31" s="186"/>
      <c r="AC31" s="186"/>
      <c r="AD31" s="186"/>
      <c r="AE31" s="186"/>
      <c r="AK31" s="185">
        <v>0</v>
      </c>
      <c r="AL31" s="186"/>
      <c r="AM31" s="186"/>
      <c r="AN31" s="186"/>
      <c r="AO31" s="186"/>
      <c r="AR31" s="36"/>
      <c r="BE31" s="190"/>
    </row>
    <row r="32" spans="2:71" s="2" customFormat="1" ht="14.45" hidden="1" customHeight="1">
      <c r="B32" s="36"/>
      <c r="F32" s="27" t="s">
        <v>44</v>
      </c>
      <c r="L32" s="187">
        <v>0.12</v>
      </c>
      <c r="M32" s="186"/>
      <c r="N32" s="186"/>
      <c r="O32" s="186"/>
      <c r="P32" s="186"/>
      <c r="W32" s="185">
        <f>ROUND(BC94, 2)</f>
        <v>0</v>
      </c>
      <c r="X32" s="186"/>
      <c r="Y32" s="186"/>
      <c r="Z32" s="186"/>
      <c r="AA32" s="186"/>
      <c r="AB32" s="186"/>
      <c r="AC32" s="186"/>
      <c r="AD32" s="186"/>
      <c r="AE32" s="186"/>
      <c r="AK32" s="185">
        <v>0</v>
      </c>
      <c r="AL32" s="186"/>
      <c r="AM32" s="186"/>
      <c r="AN32" s="186"/>
      <c r="AO32" s="186"/>
      <c r="AR32" s="36"/>
      <c r="BE32" s="190"/>
    </row>
    <row r="33" spans="2:57" s="2" customFormat="1" ht="14.45" hidden="1" customHeight="1">
      <c r="B33" s="36"/>
      <c r="F33" s="27" t="s">
        <v>45</v>
      </c>
      <c r="L33" s="187">
        <v>0</v>
      </c>
      <c r="M33" s="186"/>
      <c r="N33" s="186"/>
      <c r="O33" s="186"/>
      <c r="P33" s="186"/>
      <c r="W33" s="185">
        <f>ROUND(BD94, 2)</f>
        <v>0</v>
      </c>
      <c r="X33" s="186"/>
      <c r="Y33" s="186"/>
      <c r="Z33" s="186"/>
      <c r="AA33" s="186"/>
      <c r="AB33" s="186"/>
      <c r="AC33" s="186"/>
      <c r="AD33" s="186"/>
      <c r="AE33" s="186"/>
      <c r="AK33" s="185">
        <v>0</v>
      </c>
      <c r="AL33" s="186"/>
      <c r="AM33" s="186"/>
      <c r="AN33" s="186"/>
      <c r="AO33" s="186"/>
      <c r="AR33" s="36"/>
      <c r="BE33" s="190"/>
    </row>
    <row r="34" spans="2:57" s="1" customFormat="1" ht="6.95" customHeight="1">
      <c r="B34" s="32"/>
      <c r="AR34" s="32"/>
      <c r="BE34" s="189"/>
    </row>
    <row r="35" spans="2:57" s="1" customFormat="1" ht="25.9" customHeight="1">
      <c r="B35" s="32"/>
      <c r="C35" s="37"/>
      <c r="D35" s="38" t="s">
        <v>46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47</v>
      </c>
      <c r="U35" s="39"/>
      <c r="V35" s="39"/>
      <c r="W35" s="39"/>
      <c r="X35" s="219" t="s">
        <v>48</v>
      </c>
      <c r="Y35" s="220"/>
      <c r="Z35" s="220"/>
      <c r="AA35" s="220"/>
      <c r="AB35" s="220"/>
      <c r="AC35" s="39"/>
      <c r="AD35" s="39"/>
      <c r="AE35" s="39"/>
      <c r="AF35" s="39"/>
      <c r="AG35" s="39"/>
      <c r="AH35" s="39"/>
      <c r="AI35" s="39"/>
      <c r="AJ35" s="39"/>
      <c r="AK35" s="221">
        <f>SUM(AK26:AK33)</f>
        <v>253509.2</v>
      </c>
      <c r="AL35" s="220"/>
      <c r="AM35" s="220"/>
      <c r="AN35" s="220"/>
      <c r="AO35" s="222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49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50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3" t="s">
        <v>51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52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51</v>
      </c>
      <c r="AI60" s="34"/>
      <c r="AJ60" s="34"/>
      <c r="AK60" s="34"/>
      <c r="AL60" s="34"/>
      <c r="AM60" s="43" t="s">
        <v>52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1" t="s">
        <v>53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54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3" t="s">
        <v>51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52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51</v>
      </c>
      <c r="AI75" s="34"/>
      <c r="AJ75" s="34"/>
      <c r="AK75" s="34"/>
      <c r="AL75" s="34"/>
      <c r="AM75" s="43" t="s">
        <v>52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55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2023-178</v>
      </c>
      <c r="AR84" s="48"/>
    </row>
    <row r="85" spans="1:91" s="4" customFormat="1" ht="36.950000000000003" customHeight="1">
      <c r="B85" s="49"/>
      <c r="C85" s="50" t="s">
        <v>16</v>
      </c>
      <c r="L85" s="210" t="str">
        <f>K6</f>
        <v>Oprava objektu č.p.95 v obci Radonice u Kadaně</v>
      </c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 xml:space="preserve">Radonice 95, Radonice </v>
      </c>
      <c r="AI87" s="27" t="s">
        <v>22</v>
      </c>
      <c r="AM87" s="212" t="str">
        <f>IF(AN8= "","",AN8)</f>
        <v>13. 8. 2024</v>
      </c>
      <c r="AN87" s="212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>Obec Radonice</v>
      </c>
      <c r="AI89" s="27" t="s">
        <v>30</v>
      </c>
      <c r="AM89" s="213" t="str">
        <f>IF(E17="","",E17)</f>
        <v>Ing. Andrea Sládečková</v>
      </c>
      <c r="AN89" s="214"/>
      <c r="AO89" s="214"/>
      <c r="AP89" s="214"/>
      <c r="AR89" s="32"/>
      <c r="AS89" s="215" t="s">
        <v>56</v>
      </c>
      <c r="AT89" s="216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28</v>
      </c>
      <c r="L90" s="3" t="str">
        <f>IF(E14= "Vyplň údaj","",E14)</f>
        <v/>
      </c>
      <c r="AI90" s="27" t="s">
        <v>33</v>
      </c>
      <c r="AM90" s="213" t="str">
        <f>IF(E20="","",E20)</f>
        <v xml:space="preserve"> </v>
      </c>
      <c r="AN90" s="214"/>
      <c r="AO90" s="214"/>
      <c r="AP90" s="214"/>
      <c r="AR90" s="32"/>
      <c r="AS90" s="217"/>
      <c r="AT90" s="218"/>
      <c r="BD90" s="56"/>
    </row>
    <row r="91" spans="1:91" s="1" customFormat="1" ht="10.9" customHeight="1">
      <c r="B91" s="32"/>
      <c r="AR91" s="32"/>
      <c r="AS91" s="217"/>
      <c r="AT91" s="218"/>
      <c r="BD91" s="56"/>
    </row>
    <row r="92" spans="1:91" s="1" customFormat="1" ht="29.25" customHeight="1">
      <c r="B92" s="32"/>
      <c r="C92" s="205" t="s">
        <v>57</v>
      </c>
      <c r="D92" s="206"/>
      <c r="E92" s="206"/>
      <c r="F92" s="206"/>
      <c r="G92" s="206"/>
      <c r="H92" s="57"/>
      <c r="I92" s="207" t="s">
        <v>58</v>
      </c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8" t="s">
        <v>59</v>
      </c>
      <c r="AH92" s="206"/>
      <c r="AI92" s="206"/>
      <c r="AJ92" s="206"/>
      <c r="AK92" s="206"/>
      <c r="AL92" s="206"/>
      <c r="AM92" s="206"/>
      <c r="AN92" s="207" t="s">
        <v>60</v>
      </c>
      <c r="AO92" s="206"/>
      <c r="AP92" s="209"/>
      <c r="AQ92" s="58" t="s">
        <v>61</v>
      </c>
      <c r="AR92" s="32"/>
      <c r="AS92" s="59" t="s">
        <v>62</v>
      </c>
      <c r="AT92" s="60" t="s">
        <v>63</v>
      </c>
      <c r="AU92" s="60" t="s">
        <v>64</v>
      </c>
      <c r="AV92" s="60" t="s">
        <v>65</v>
      </c>
      <c r="AW92" s="60" t="s">
        <v>66</v>
      </c>
      <c r="AX92" s="60" t="s">
        <v>67</v>
      </c>
      <c r="AY92" s="60" t="s">
        <v>68</v>
      </c>
      <c r="AZ92" s="60" t="s">
        <v>69</v>
      </c>
      <c r="BA92" s="60" t="s">
        <v>70</v>
      </c>
      <c r="BB92" s="60" t="s">
        <v>71</v>
      </c>
      <c r="BC92" s="60" t="s">
        <v>72</v>
      </c>
      <c r="BD92" s="61" t="s">
        <v>73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74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03">
        <f>ROUND(AG95,2)</f>
        <v>226347.5</v>
      </c>
      <c r="AH94" s="203"/>
      <c r="AI94" s="203"/>
      <c r="AJ94" s="203"/>
      <c r="AK94" s="203"/>
      <c r="AL94" s="203"/>
      <c r="AM94" s="203"/>
      <c r="AN94" s="204">
        <f>SUM(AG94,AT94)</f>
        <v>253509.2</v>
      </c>
      <c r="AO94" s="204"/>
      <c r="AP94" s="204"/>
      <c r="AQ94" s="67" t="s">
        <v>1</v>
      </c>
      <c r="AR94" s="63"/>
      <c r="AS94" s="68">
        <f>ROUND(AS95,2)</f>
        <v>0</v>
      </c>
      <c r="AT94" s="69">
        <f>ROUND(SUM(AV94:AW94),2)</f>
        <v>27161.7</v>
      </c>
      <c r="AU94" s="70">
        <f>ROUND(AU95,5)</f>
        <v>0</v>
      </c>
      <c r="AV94" s="69">
        <f>ROUND(AZ94*L29,2)</f>
        <v>0</v>
      </c>
      <c r="AW94" s="69">
        <f>ROUND(BA94*L30,2)</f>
        <v>27161.7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226347.5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75</v>
      </c>
      <c r="BT94" s="72" t="s">
        <v>76</v>
      </c>
      <c r="BU94" s="73" t="s">
        <v>77</v>
      </c>
      <c r="BV94" s="72" t="s">
        <v>78</v>
      </c>
      <c r="BW94" s="72" t="s">
        <v>5</v>
      </c>
      <c r="BX94" s="72" t="s">
        <v>79</v>
      </c>
      <c r="CL94" s="72" t="s">
        <v>1</v>
      </c>
    </row>
    <row r="95" spans="1:91" s="6" customFormat="1" ht="24.75" customHeight="1">
      <c r="A95" s="74" t="s">
        <v>80</v>
      </c>
      <c r="B95" s="75"/>
      <c r="C95" s="76"/>
      <c r="D95" s="202" t="s">
        <v>81</v>
      </c>
      <c r="E95" s="202"/>
      <c r="F95" s="202"/>
      <c r="G95" s="202"/>
      <c r="H95" s="202"/>
      <c r="I95" s="77"/>
      <c r="J95" s="202" t="s">
        <v>82</v>
      </c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0">
        <f>'4a - odvlhčení základovýc...'!J30</f>
        <v>226347.5</v>
      </c>
      <c r="AH95" s="201"/>
      <c r="AI95" s="201"/>
      <c r="AJ95" s="201"/>
      <c r="AK95" s="201"/>
      <c r="AL95" s="201"/>
      <c r="AM95" s="201"/>
      <c r="AN95" s="200">
        <f>SUM(AG95,AT95)</f>
        <v>253509.2</v>
      </c>
      <c r="AO95" s="201"/>
      <c r="AP95" s="201"/>
      <c r="AQ95" s="78" t="s">
        <v>83</v>
      </c>
      <c r="AR95" s="75"/>
      <c r="AS95" s="79">
        <v>0</v>
      </c>
      <c r="AT95" s="80">
        <f>ROUND(SUM(AV95:AW95),2)</f>
        <v>27161.7</v>
      </c>
      <c r="AU95" s="81">
        <f>'4a - odvlhčení základovýc...'!P130</f>
        <v>0</v>
      </c>
      <c r="AV95" s="80">
        <f>'4a - odvlhčení základovýc...'!J33</f>
        <v>0</v>
      </c>
      <c r="AW95" s="80">
        <f>'4a - odvlhčení základovýc...'!J34</f>
        <v>27161.7</v>
      </c>
      <c r="AX95" s="80">
        <f>'4a - odvlhčení základovýc...'!J35</f>
        <v>0</v>
      </c>
      <c r="AY95" s="80">
        <f>'4a - odvlhčení základovýc...'!J36</f>
        <v>0</v>
      </c>
      <c r="AZ95" s="80">
        <f>'4a - odvlhčení základovýc...'!F33</f>
        <v>0</v>
      </c>
      <c r="BA95" s="80">
        <f>'4a - odvlhčení základovýc...'!F34</f>
        <v>226347.5</v>
      </c>
      <c r="BB95" s="80">
        <f>'4a - odvlhčení základovýc...'!F35</f>
        <v>0</v>
      </c>
      <c r="BC95" s="80">
        <f>'4a - odvlhčení základovýc...'!F36</f>
        <v>0</v>
      </c>
      <c r="BD95" s="82">
        <f>'4a - odvlhčení základovýc...'!F37</f>
        <v>0</v>
      </c>
      <c r="BT95" s="83" t="s">
        <v>84</v>
      </c>
      <c r="BV95" s="83" t="s">
        <v>78</v>
      </c>
      <c r="BW95" s="83" t="s">
        <v>85</v>
      </c>
      <c r="BX95" s="83" t="s">
        <v>5</v>
      </c>
      <c r="CL95" s="83" t="s">
        <v>1</v>
      </c>
      <c r="CM95" s="83" t="s">
        <v>84</v>
      </c>
    </row>
    <row r="96" spans="1:91" s="1" customFormat="1" ht="30" customHeight="1">
      <c r="B96" s="32"/>
      <c r="AR96" s="32"/>
    </row>
    <row r="97" spans="2:44" s="1" customFormat="1" ht="6.95" customHeight="1"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2"/>
    </row>
  </sheetData>
  <sheetProtection password="CB6D" sheet="1" objects="1" scenarios="1" formatColumns="0" formatRows="0"/>
  <mergeCells count="42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4a - odvlhčení základovýc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86"/>
  <sheetViews>
    <sheetView showGridLines="0" tabSelected="1" topLeftCell="A254" workbookViewId="0">
      <selection activeCell="I284" sqref="I28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7" t="s">
        <v>85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86</v>
      </c>
      <c r="L4" s="20"/>
      <c r="M4" s="84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24" t="str">
        <f>'Rekapitulace stavby'!K6</f>
        <v>Oprava objektu č.p.95 v obci Radonice u Kadaně</v>
      </c>
      <c r="F7" s="225"/>
      <c r="G7" s="225"/>
      <c r="H7" s="225"/>
      <c r="L7" s="20"/>
    </row>
    <row r="8" spans="2:46" s="1" customFormat="1" ht="12" customHeight="1">
      <c r="B8" s="32"/>
      <c r="D8" s="27" t="s">
        <v>87</v>
      </c>
      <c r="L8" s="32"/>
    </row>
    <row r="9" spans="2:46" s="1" customFormat="1" ht="16.5" customHeight="1">
      <c r="B9" s="32"/>
      <c r="E9" s="210" t="s">
        <v>88</v>
      </c>
      <c r="F9" s="223"/>
      <c r="G9" s="223"/>
      <c r="H9" s="22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13. 8. 2024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26" t="str">
        <f>'Rekapitulace stavby'!E14</f>
        <v>Vyplň údaj</v>
      </c>
      <c r="F18" s="191"/>
      <c r="G18" s="191"/>
      <c r="H18" s="191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85"/>
      <c r="E27" s="196" t="s">
        <v>1</v>
      </c>
      <c r="F27" s="196"/>
      <c r="G27" s="196"/>
      <c r="H27" s="196"/>
      <c r="L27" s="85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86" t="s">
        <v>36</v>
      </c>
      <c r="J30" s="66">
        <f>ROUND(J130, 2)</f>
        <v>226347.5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>
      <c r="B33" s="32"/>
      <c r="D33" s="55" t="s">
        <v>40</v>
      </c>
      <c r="E33" s="27" t="s">
        <v>41</v>
      </c>
      <c r="F33" s="87">
        <f>ROUND((SUM(BE130:BE285)),  2)</f>
        <v>0</v>
      </c>
      <c r="I33" s="88">
        <v>0.21</v>
      </c>
      <c r="J33" s="87">
        <f>ROUND(((SUM(BE130:BE285))*I33),  2)</f>
        <v>0</v>
      </c>
      <c r="L33" s="32"/>
    </row>
    <row r="34" spans="2:12" s="1" customFormat="1" ht="14.45" customHeight="1">
      <c r="B34" s="32"/>
      <c r="E34" s="27" t="s">
        <v>42</v>
      </c>
      <c r="F34" s="87">
        <f>ROUND((SUM(BF130:BF285)),  2)</f>
        <v>226347.5</v>
      </c>
      <c r="I34" s="88">
        <v>0.12</v>
      </c>
      <c r="J34" s="87">
        <f>ROUND(((SUM(BF130:BF285))*I34),  2)</f>
        <v>27161.7</v>
      </c>
      <c r="L34" s="32"/>
    </row>
    <row r="35" spans="2:12" s="1" customFormat="1" ht="14.45" hidden="1" customHeight="1">
      <c r="B35" s="32"/>
      <c r="E35" s="27" t="s">
        <v>43</v>
      </c>
      <c r="F35" s="87">
        <f>ROUND((SUM(BG130:BG285)),  2)</f>
        <v>0</v>
      </c>
      <c r="I35" s="88">
        <v>0.21</v>
      </c>
      <c r="J35" s="87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87">
        <f>ROUND((SUM(BH130:BH285)),  2)</f>
        <v>0</v>
      </c>
      <c r="I36" s="88">
        <v>0.12</v>
      </c>
      <c r="J36" s="87">
        <f>0</f>
        <v>0</v>
      </c>
      <c r="L36" s="32"/>
    </row>
    <row r="37" spans="2:12" s="1" customFormat="1" ht="14.45" hidden="1" customHeight="1">
      <c r="B37" s="32"/>
      <c r="E37" s="27" t="s">
        <v>45</v>
      </c>
      <c r="F37" s="87">
        <f>ROUND((SUM(BI130:BI285)),  2)</f>
        <v>0</v>
      </c>
      <c r="I37" s="88">
        <v>0</v>
      </c>
      <c r="J37" s="87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89"/>
      <c r="D39" s="90" t="s">
        <v>46</v>
      </c>
      <c r="E39" s="57"/>
      <c r="F39" s="57"/>
      <c r="G39" s="91" t="s">
        <v>47</v>
      </c>
      <c r="H39" s="92" t="s">
        <v>48</v>
      </c>
      <c r="I39" s="57"/>
      <c r="J39" s="93">
        <f>SUM(J30:J37)</f>
        <v>253509.2</v>
      </c>
      <c r="K39" s="94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51</v>
      </c>
      <c r="E61" s="34"/>
      <c r="F61" s="95" t="s">
        <v>52</v>
      </c>
      <c r="G61" s="43" t="s">
        <v>51</v>
      </c>
      <c r="H61" s="34"/>
      <c r="I61" s="34"/>
      <c r="J61" s="96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51</v>
      </c>
      <c r="E76" s="34"/>
      <c r="F76" s="95" t="s">
        <v>52</v>
      </c>
      <c r="G76" s="43" t="s">
        <v>51</v>
      </c>
      <c r="H76" s="34"/>
      <c r="I76" s="34"/>
      <c r="J76" s="96" t="s">
        <v>52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89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4" t="str">
        <f>E7</f>
        <v>Oprava objektu č.p.95 v obci Radonice u Kadaně</v>
      </c>
      <c r="F85" s="225"/>
      <c r="G85" s="225"/>
      <c r="H85" s="225"/>
      <c r="L85" s="32"/>
    </row>
    <row r="86" spans="2:47" s="1" customFormat="1" ht="12" customHeight="1">
      <c r="B86" s="32"/>
      <c r="C86" s="27" t="s">
        <v>87</v>
      </c>
      <c r="L86" s="32"/>
    </row>
    <row r="87" spans="2:47" s="1" customFormat="1" ht="16.5" customHeight="1">
      <c r="B87" s="32"/>
      <c r="E87" s="210" t="str">
        <f>E9</f>
        <v>4a - odvlhčení základových konstrukcí A  - strany do ulice</v>
      </c>
      <c r="F87" s="223"/>
      <c r="G87" s="223"/>
      <c r="H87" s="22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Radonice 95, Radonice </v>
      </c>
      <c r="I89" s="27" t="s">
        <v>22</v>
      </c>
      <c r="J89" s="52" t="str">
        <f>IF(J12="","",J12)</f>
        <v>13. 8. 2024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Obec Radonice</v>
      </c>
      <c r="I91" s="27" t="s">
        <v>30</v>
      </c>
      <c r="J91" s="30" t="str">
        <f>E21</f>
        <v>Ing. Andrea Sládečková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97" t="s">
        <v>90</v>
      </c>
      <c r="D94" s="89"/>
      <c r="E94" s="89"/>
      <c r="F94" s="89"/>
      <c r="G94" s="89"/>
      <c r="H94" s="89"/>
      <c r="I94" s="89"/>
      <c r="J94" s="98" t="s">
        <v>91</v>
      </c>
      <c r="K94" s="8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99" t="s">
        <v>92</v>
      </c>
      <c r="J96" s="66">
        <f>J130</f>
        <v>226347.5</v>
      </c>
      <c r="L96" s="32"/>
      <c r="AU96" s="17" t="s">
        <v>93</v>
      </c>
    </row>
    <row r="97" spans="2:12" s="8" customFormat="1" ht="24.95" customHeight="1">
      <c r="B97" s="100"/>
      <c r="D97" s="101" t="s">
        <v>94</v>
      </c>
      <c r="E97" s="102"/>
      <c r="F97" s="102"/>
      <c r="G97" s="102"/>
      <c r="H97" s="102"/>
      <c r="I97" s="102"/>
      <c r="J97" s="103">
        <f>J131</f>
        <v>183890.42</v>
      </c>
      <c r="L97" s="100"/>
    </row>
    <row r="98" spans="2:12" s="9" customFormat="1" ht="19.899999999999999" customHeight="1">
      <c r="B98" s="104"/>
      <c r="D98" s="105" t="s">
        <v>95</v>
      </c>
      <c r="E98" s="106"/>
      <c r="F98" s="106"/>
      <c r="G98" s="106"/>
      <c r="H98" s="106"/>
      <c r="I98" s="106"/>
      <c r="J98" s="107">
        <f>J132</f>
        <v>34098.660000000003</v>
      </c>
      <c r="L98" s="104"/>
    </row>
    <row r="99" spans="2:12" s="9" customFormat="1" ht="19.899999999999999" customHeight="1">
      <c r="B99" s="104"/>
      <c r="D99" s="105" t="s">
        <v>96</v>
      </c>
      <c r="E99" s="106"/>
      <c r="F99" s="106"/>
      <c r="G99" s="106"/>
      <c r="H99" s="106"/>
      <c r="I99" s="106"/>
      <c r="J99" s="107">
        <f>J170</f>
        <v>31264.43</v>
      </c>
      <c r="L99" s="104"/>
    </row>
    <row r="100" spans="2:12" s="9" customFormat="1" ht="19.899999999999999" customHeight="1">
      <c r="B100" s="104"/>
      <c r="D100" s="105" t="s">
        <v>97</v>
      </c>
      <c r="E100" s="106"/>
      <c r="F100" s="106"/>
      <c r="G100" s="106"/>
      <c r="H100" s="106"/>
      <c r="I100" s="106"/>
      <c r="J100" s="107">
        <f>J191</f>
        <v>27033.14</v>
      </c>
      <c r="L100" s="104"/>
    </row>
    <row r="101" spans="2:12" s="9" customFormat="1" ht="19.899999999999999" customHeight="1">
      <c r="B101" s="104"/>
      <c r="D101" s="105" t="s">
        <v>98</v>
      </c>
      <c r="E101" s="106"/>
      <c r="F101" s="106"/>
      <c r="G101" s="106"/>
      <c r="H101" s="106"/>
      <c r="I101" s="106"/>
      <c r="J101" s="107">
        <f>J199</f>
        <v>14069.490000000002</v>
      </c>
      <c r="L101" s="104"/>
    </row>
    <row r="102" spans="2:12" s="9" customFormat="1" ht="19.899999999999999" customHeight="1">
      <c r="B102" s="104"/>
      <c r="D102" s="105" t="s">
        <v>99</v>
      </c>
      <c r="E102" s="106"/>
      <c r="F102" s="106"/>
      <c r="G102" s="106"/>
      <c r="H102" s="106"/>
      <c r="I102" s="106"/>
      <c r="J102" s="107">
        <f>J205</f>
        <v>22982.720000000001</v>
      </c>
      <c r="L102" s="104"/>
    </row>
    <row r="103" spans="2:12" s="9" customFormat="1" ht="19.899999999999999" customHeight="1">
      <c r="B103" s="104"/>
      <c r="D103" s="105" t="s">
        <v>100</v>
      </c>
      <c r="E103" s="106"/>
      <c r="F103" s="106"/>
      <c r="G103" s="106"/>
      <c r="H103" s="106"/>
      <c r="I103" s="106"/>
      <c r="J103" s="107">
        <f>J217</f>
        <v>19129.370000000003</v>
      </c>
      <c r="L103" s="104"/>
    </row>
    <row r="104" spans="2:12" s="9" customFormat="1" ht="19.899999999999999" customHeight="1">
      <c r="B104" s="104"/>
      <c r="D104" s="105" t="s">
        <v>101</v>
      </c>
      <c r="E104" s="106"/>
      <c r="F104" s="106"/>
      <c r="G104" s="106"/>
      <c r="H104" s="106"/>
      <c r="I104" s="106"/>
      <c r="J104" s="107">
        <f>J228</f>
        <v>13842.33</v>
      </c>
      <c r="L104" s="104"/>
    </row>
    <row r="105" spans="2:12" s="9" customFormat="1" ht="19.899999999999999" customHeight="1">
      <c r="B105" s="104"/>
      <c r="D105" s="105" t="s">
        <v>102</v>
      </c>
      <c r="E105" s="106"/>
      <c r="F105" s="106"/>
      <c r="G105" s="106"/>
      <c r="H105" s="106"/>
      <c r="I105" s="106"/>
      <c r="J105" s="107">
        <f>J233</f>
        <v>21470.28</v>
      </c>
      <c r="L105" s="104"/>
    </row>
    <row r="106" spans="2:12" s="8" customFormat="1" ht="24.95" customHeight="1">
      <c r="B106" s="100"/>
      <c r="D106" s="101" t="s">
        <v>103</v>
      </c>
      <c r="E106" s="102"/>
      <c r="F106" s="102"/>
      <c r="G106" s="102"/>
      <c r="H106" s="102"/>
      <c r="I106" s="102"/>
      <c r="J106" s="103">
        <f>J236</f>
        <v>34957.08</v>
      </c>
      <c r="L106" s="100"/>
    </row>
    <row r="107" spans="2:12" s="9" customFormat="1" ht="19.899999999999999" customHeight="1">
      <c r="B107" s="104"/>
      <c r="D107" s="105" t="s">
        <v>104</v>
      </c>
      <c r="E107" s="106"/>
      <c r="F107" s="106"/>
      <c r="G107" s="106"/>
      <c r="H107" s="106"/>
      <c r="I107" s="106"/>
      <c r="J107" s="107">
        <f>J237</f>
        <v>34957.08</v>
      </c>
      <c r="L107" s="104"/>
    </row>
    <row r="108" spans="2:12" s="8" customFormat="1" ht="24.95" customHeight="1">
      <c r="B108" s="100"/>
      <c r="D108" s="101" t="s">
        <v>105</v>
      </c>
      <c r="E108" s="102"/>
      <c r="F108" s="102"/>
      <c r="G108" s="102"/>
      <c r="H108" s="102"/>
      <c r="I108" s="102"/>
      <c r="J108" s="103">
        <f>J279</f>
        <v>7500</v>
      </c>
      <c r="L108" s="100"/>
    </row>
    <row r="109" spans="2:12" s="9" customFormat="1" ht="19.899999999999999" customHeight="1">
      <c r="B109" s="104"/>
      <c r="D109" s="105" t="s">
        <v>106</v>
      </c>
      <c r="E109" s="106"/>
      <c r="F109" s="106"/>
      <c r="G109" s="106"/>
      <c r="H109" s="106"/>
      <c r="I109" s="106"/>
      <c r="J109" s="107">
        <f>J280</f>
        <v>5000</v>
      </c>
      <c r="L109" s="104"/>
    </row>
    <row r="110" spans="2:12" s="9" customFormat="1" ht="19.899999999999999" customHeight="1">
      <c r="B110" s="104"/>
      <c r="D110" s="105" t="s">
        <v>107</v>
      </c>
      <c r="E110" s="106"/>
      <c r="F110" s="106"/>
      <c r="G110" s="106"/>
      <c r="H110" s="106"/>
      <c r="I110" s="106"/>
      <c r="J110" s="107">
        <f>J283</f>
        <v>2500</v>
      </c>
      <c r="L110" s="104"/>
    </row>
    <row r="111" spans="2:12" s="1" customFormat="1" ht="21.75" customHeight="1">
      <c r="B111" s="32"/>
      <c r="L111" s="32"/>
    </row>
    <row r="112" spans="2:12" s="1" customFormat="1" ht="6.95" customHeight="1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2"/>
    </row>
    <row r="116" spans="2:12" s="1" customFormat="1" ht="6.95" customHeight="1"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2"/>
    </row>
    <row r="117" spans="2:12" s="1" customFormat="1" ht="24.95" customHeight="1">
      <c r="B117" s="32"/>
      <c r="C117" s="21" t="s">
        <v>108</v>
      </c>
      <c r="L117" s="32"/>
    </row>
    <row r="118" spans="2:12" s="1" customFormat="1" ht="6.95" customHeight="1">
      <c r="B118" s="32"/>
      <c r="L118" s="32"/>
    </row>
    <row r="119" spans="2:12" s="1" customFormat="1" ht="12" customHeight="1">
      <c r="B119" s="32"/>
      <c r="C119" s="27" t="s">
        <v>16</v>
      </c>
      <c r="L119" s="32"/>
    </row>
    <row r="120" spans="2:12" s="1" customFormat="1" ht="16.5" customHeight="1">
      <c r="B120" s="32"/>
      <c r="E120" s="224" t="str">
        <f>E7</f>
        <v>Oprava objektu č.p.95 v obci Radonice u Kadaně</v>
      </c>
      <c r="F120" s="225"/>
      <c r="G120" s="225"/>
      <c r="H120" s="225"/>
      <c r="L120" s="32"/>
    </row>
    <row r="121" spans="2:12" s="1" customFormat="1" ht="12" customHeight="1">
      <c r="B121" s="32"/>
      <c r="C121" s="27" t="s">
        <v>87</v>
      </c>
      <c r="L121" s="32"/>
    </row>
    <row r="122" spans="2:12" s="1" customFormat="1" ht="16.5" customHeight="1">
      <c r="B122" s="32"/>
      <c r="E122" s="210" t="str">
        <f>E9</f>
        <v>4a - odvlhčení základových konstrukcí A  - strany do ulice</v>
      </c>
      <c r="F122" s="223"/>
      <c r="G122" s="223"/>
      <c r="H122" s="223"/>
      <c r="L122" s="32"/>
    </row>
    <row r="123" spans="2:12" s="1" customFormat="1" ht="6.95" customHeight="1">
      <c r="B123" s="32"/>
      <c r="L123" s="32"/>
    </row>
    <row r="124" spans="2:12" s="1" customFormat="1" ht="12" customHeight="1">
      <c r="B124" s="32"/>
      <c r="C124" s="27" t="s">
        <v>20</v>
      </c>
      <c r="F124" s="25" t="str">
        <f>F12</f>
        <v xml:space="preserve">Radonice 95, Radonice </v>
      </c>
      <c r="I124" s="27" t="s">
        <v>22</v>
      </c>
      <c r="J124" s="52" t="str">
        <f>IF(J12="","",J12)</f>
        <v>13. 8. 2024</v>
      </c>
      <c r="L124" s="32"/>
    </row>
    <row r="125" spans="2:12" s="1" customFormat="1" ht="6.95" customHeight="1">
      <c r="B125" s="32"/>
      <c r="L125" s="32"/>
    </row>
    <row r="126" spans="2:12" s="1" customFormat="1" ht="25.7" customHeight="1">
      <c r="B126" s="32"/>
      <c r="C126" s="27" t="s">
        <v>24</v>
      </c>
      <c r="F126" s="25" t="str">
        <f>E15</f>
        <v>Obec Radonice</v>
      </c>
      <c r="I126" s="27" t="s">
        <v>30</v>
      </c>
      <c r="J126" s="30" t="str">
        <f>E21</f>
        <v>Ing. Andrea Sládečková</v>
      </c>
      <c r="L126" s="32"/>
    </row>
    <row r="127" spans="2:12" s="1" customFormat="1" ht="15.2" customHeight="1">
      <c r="B127" s="32"/>
      <c r="C127" s="27" t="s">
        <v>28</v>
      </c>
      <c r="F127" s="25" t="str">
        <f>IF(E18="","",E18)</f>
        <v>Vyplň údaj</v>
      </c>
      <c r="I127" s="27" t="s">
        <v>33</v>
      </c>
      <c r="J127" s="30" t="str">
        <f>E24</f>
        <v xml:space="preserve"> </v>
      </c>
      <c r="L127" s="32"/>
    </row>
    <row r="128" spans="2:12" s="1" customFormat="1" ht="10.35" customHeight="1">
      <c r="B128" s="32"/>
      <c r="L128" s="32"/>
    </row>
    <row r="129" spans="2:65" s="10" customFormat="1" ht="29.25" customHeight="1">
      <c r="B129" s="108"/>
      <c r="C129" s="109" t="s">
        <v>109</v>
      </c>
      <c r="D129" s="110" t="s">
        <v>61</v>
      </c>
      <c r="E129" s="110" t="s">
        <v>57</v>
      </c>
      <c r="F129" s="110" t="s">
        <v>58</v>
      </c>
      <c r="G129" s="110" t="s">
        <v>110</v>
      </c>
      <c r="H129" s="110" t="s">
        <v>111</v>
      </c>
      <c r="I129" s="110" t="s">
        <v>112</v>
      </c>
      <c r="J129" s="110" t="s">
        <v>91</v>
      </c>
      <c r="K129" s="111" t="s">
        <v>113</v>
      </c>
      <c r="L129" s="108"/>
      <c r="M129" s="59" t="s">
        <v>1</v>
      </c>
      <c r="N129" s="60" t="s">
        <v>40</v>
      </c>
      <c r="O129" s="60" t="s">
        <v>114</v>
      </c>
      <c r="P129" s="60" t="s">
        <v>115</v>
      </c>
      <c r="Q129" s="60" t="s">
        <v>116</v>
      </c>
      <c r="R129" s="60" t="s">
        <v>117</v>
      </c>
      <c r="S129" s="60" t="s">
        <v>118</v>
      </c>
      <c r="T129" s="61" t="s">
        <v>119</v>
      </c>
    </row>
    <row r="130" spans="2:65" s="1" customFormat="1" ht="22.9" customHeight="1">
      <c r="B130" s="32"/>
      <c r="C130" s="64" t="s">
        <v>120</v>
      </c>
      <c r="J130" s="112">
        <f>BK130</f>
        <v>226347.5</v>
      </c>
      <c r="L130" s="32"/>
      <c r="M130" s="62"/>
      <c r="N130" s="53"/>
      <c r="O130" s="53"/>
      <c r="P130" s="113">
        <f>P131+P236+P279</f>
        <v>0</v>
      </c>
      <c r="Q130" s="53"/>
      <c r="R130" s="113">
        <f>R131+R236+R279</f>
        <v>53.278237770000004</v>
      </c>
      <c r="S130" s="53"/>
      <c r="T130" s="114">
        <f>T131+T236+T279</f>
        <v>5.3937000000000008</v>
      </c>
      <c r="AT130" s="17" t="s">
        <v>75</v>
      </c>
      <c r="AU130" s="17" t="s">
        <v>93</v>
      </c>
      <c r="BK130" s="115">
        <f>BK131+BK236+BK279</f>
        <v>226347.5</v>
      </c>
    </row>
    <row r="131" spans="2:65" s="11" customFormat="1" ht="25.9" customHeight="1">
      <c r="B131" s="116"/>
      <c r="D131" s="117" t="s">
        <v>75</v>
      </c>
      <c r="E131" s="118" t="s">
        <v>121</v>
      </c>
      <c r="F131" s="118" t="s">
        <v>122</v>
      </c>
      <c r="I131" s="119"/>
      <c r="J131" s="120">
        <f>BK131</f>
        <v>183890.42</v>
      </c>
      <c r="L131" s="116"/>
      <c r="M131" s="121"/>
      <c r="P131" s="122">
        <f>P132+P170+P191+P199+P205+P217+P228+P233</f>
        <v>0</v>
      </c>
      <c r="R131" s="122">
        <f>R132+R170+R191+R199+R205+R217+R228+R233</f>
        <v>52.931962970000001</v>
      </c>
      <c r="T131" s="123">
        <f>T132+T170+T191+T199+T205+T217+T228+T233</f>
        <v>5.3937000000000008</v>
      </c>
      <c r="AR131" s="117" t="s">
        <v>84</v>
      </c>
      <c r="AT131" s="124" t="s">
        <v>75</v>
      </c>
      <c r="AU131" s="124" t="s">
        <v>76</v>
      </c>
      <c r="AY131" s="117" t="s">
        <v>123</v>
      </c>
      <c r="BK131" s="125">
        <f>BK132+BK170+BK191+BK199+BK205+BK217+BK228+BK233</f>
        <v>183890.42</v>
      </c>
    </row>
    <row r="132" spans="2:65" s="11" customFormat="1" ht="22.9" customHeight="1">
      <c r="B132" s="116"/>
      <c r="D132" s="117" t="s">
        <v>75</v>
      </c>
      <c r="E132" s="126" t="s">
        <v>84</v>
      </c>
      <c r="F132" s="126" t="s">
        <v>124</v>
      </c>
      <c r="I132" s="119"/>
      <c r="J132" s="127">
        <f>BK132</f>
        <v>34098.660000000003</v>
      </c>
      <c r="L132" s="116"/>
      <c r="M132" s="121"/>
      <c r="P132" s="122">
        <f>SUM(P133:P169)</f>
        <v>0</v>
      </c>
      <c r="R132" s="122">
        <f>SUM(R133:R169)</f>
        <v>0</v>
      </c>
      <c r="T132" s="123">
        <f>SUM(T133:T169)</f>
        <v>5.3937000000000008</v>
      </c>
      <c r="AR132" s="117" t="s">
        <v>84</v>
      </c>
      <c r="AT132" s="124" t="s">
        <v>75</v>
      </c>
      <c r="AU132" s="124" t="s">
        <v>84</v>
      </c>
      <c r="AY132" s="117" t="s">
        <v>123</v>
      </c>
      <c r="BK132" s="125">
        <f>SUM(BK133:BK169)</f>
        <v>34098.660000000003</v>
      </c>
    </row>
    <row r="133" spans="2:65" s="1" customFormat="1" ht="24.2" customHeight="1">
      <c r="B133" s="32"/>
      <c r="C133" s="128" t="s">
        <v>84</v>
      </c>
      <c r="D133" s="128" t="s">
        <v>125</v>
      </c>
      <c r="E133" s="129" t="s">
        <v>126</v>
      </c>
      <c r="F133" s="130" t="s">
        <v>127</v>
      </c>
      <c r="G133" s="131" t="s">
        <v>128</v>
      </c>
      <c r="H133" s="132">
        <v>20.745000000000001</v>
      </c>
      <c r="I133" s="133">
        <v>102</v>
      </c>
      <c r="J133" s="134">
        <f>ROUND(I133*H133,2)</f>
        <v>2115.9899999999998</v>
      </c>
      <c r="K133" s="130" t="s">
        <v>129</v>
      </c>
      <c r="L133" s="32"/>
      <c r="M133" s="135" t="s">
        <v>1</v>
      </c>
      <c r="N133" s="136" t="s">
        <v>42</v>
      </c>
      <c r="P133" s="137">
        <f>O133*H133</f>
        <v>0</v>
      </c>
      <c r="Q133" s="137">
        <v>0</v>
      </c>
      <c r="R133" s="137">
        <f>Q133*H133</f>
        <v>0</v>
      </c>
      <c r="S133" s="137">
        <v>0.26</v>
      </c>
      <c r="T133" s="138">
        <f>S133*H133</f>
        <v>5.3937000000000008</v>
      </c>
      <c r="AR133" s="139" t="s">
        <v>130</v>
      </c>
      <c r="AT133" s="139" t="s">
        <v>125</v>
      </c>
      <c r="AU133" s="139" t="s">
        <v>131</v>
      </c>
      <c r="AY133" s="17" t="s">
        <v>123</v>
      </c>
      <c r="BE133" s="140">
        <f>IF(N133="základní",J133,0)</f>
        <v>0</v>
      </c>
      <c r="BF133" s="140">
        <f>IF(N133="snížená",J133,0)</f>
        <v>2115.9899999999998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7" t="s">
        <v>131</v>
      </c>
      <c r="BK133" s="140">
        <f>ROUND(I133*H133,2)</f>
        <v>2115.9899999999998</v>
      </c>
      <c r="BL133" s="17" t="s">
        <v>130</v>
      </c>
      <c r="BM133" s="139" t="s">
        <v>132</v>
      </c>
    </row>
    <row r="134" spans="2:65" s="1" customFormat="1" ht="39">
      <c r="B134" s="32"/>
      <c r="D134" s="141" t="s">
        <v>133</v>
      </c>
      <c r="F134" s="142" t="s">
        <v>134</v>
      </c>
      <c r="I134" s="143"/>
      <c r="L134" s="32"/>
      <c r="M134" s="144"/>
      <c r="T134" s="56"/>
      <c r="AT134" s="17" t="s">
        <v>133</v>
      </c>
      <c r="AU134" s="17" t="s">
        <v>131</v>
      </c>
    </row>
    <row r="135" spans="2:65" s="12" customFormat="1">
      <c r="B135" s="145"/>
      <c r="D135" s="141" t="s">
        <v>135</v>
      </c>
      <c r="E135" s="146" t="s">
        <v>1</v>
      </c>
      <c r="F135" s="147" t="s">
        <v>136</v>
      </c>
      <c r="H135" s="148">
        <v>20.745000000000001</v>
      </c>
      <c r="I135" s="149"/>
      <c r="L135" s="145"/>
      <c r="M135" s="150"/>
      <c r="T135" s="151"/>
      <c r="AT135" s="146" t="s">
        <v>135</v>
      </c>
      <c r="AU135" s="146" t="s">
        <v>131</v>
      </c>
      <c r="AV135" s="12" t="s">
        <v>131</v>
      </c>
      <c r="AW135" s="12" t="s">
        <v>32</v>
      </c>
      <c r="AX135" s="12" t="s">
        <v>84</v>
      </c>
      <c r="AY135" s="146" t="s">
        <v>123</v>
      </c>
    </row>
    <row r="136" spans="2:65" s="1" customFormat="1" ht="37.9" customHeight="1">
      <c r="B136" s="32"/>
      <c r="C136" s="128" t="s">
        <v>131</v>
      </c>
      <c r="D136" s="128" t="s">
        <v>125</v>
      </c>
      <c r="E136" s="129" t="s">
        <v>137</v>
      </c>
      <c r="F136" s="130" t="s">
        <v>138</v>
      </c>
      <c r="G136" s="131" t="s">
        <v>139</v>
      </c>
      <c r="H136" s="132">
        <v>4.2759999999999998</v>
      </c>
      <c r="I136" s="133">
        <v>1245</v>
      </c>
      <c r="J136" s="134">
        <f>ROUND(I136*H136,2)</f>
        <v>5323.62</v>
      </c>
      <c r="K136" s="130" t="s">
        <v>129</v>
      </c>
      <c r="L136" s="32"/>
      <c r="M136" s="135" t="s">
        <v>1</v>
      </c>
      <c r="N136" s="136" t="s">
        <v>42</v>
      </c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AR136" s="139" t="s">
        <v>130</v>
      </c>
      <c r="AT136" s="139" t="s">
        <v>125</v>
      </c>
      <c r="AU136" s="139" t="s">
        <v>131</v>
      </c>
      <c r="AY136" s="17" t="s">
        <v>123</v>
      </c>
      <c r="BE136" s="140">
        <f>IF(N136="základní",J136,0)</f>
        <v>0</v>
      </c>
      <c r="BF136" s="140">
        <f>IF(N136="snížená",J136,0)</f>
        <v>5323.62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131</v>
      </c>
      <c r="BK136" s="140">
        <f>ROUND(I136*H136,2)</f>
        <v>5323.62</v>
      </c>
      <c r="BL136" s="17" t="s">
        <v>130</v>
      </c>
      <c r="BM136" s="139" t="s">
        <v>140</v>
      </c>
    </row>
    <row r="137" spans="2:65" s="1" customFormat="1" ht="29.25">
      <c r="B137" s="32"/>
      <c r="D137" s="141" t="s">
        <v>133</v>
      </c>
      <c r="F137" s="142" t="s">
        <v>141</v>
      </c>
      <c r="I137" s="143"/>
      <c r="L137" s="32"/>
      <c r="M137" s="144"/>
      <c r="T137" s="56"/>
      <c r="AT137" s="17" t="s">
        <v>133</v>
      </c>
      <c r="AU137" s="17" t="s">
        <v>131</v>
      </c>
    </row>
    <row r="138" spans="2:65" s="12" customFormat="1">
      <c r="B138" s="145"/>
      <c r="D138" s="141" t="s">
        <v>135</v>
      </c>
      <c r="E138" s="146" t="s">
        <v>1</v>
      </c>
      <c r="F138" s="147" t="s">
        <v>142</v>
      </c>
      <c r="H138" s="148">
        <v>4.2759999999999998</v>
      </c>
      <c r="I138" s="149"/>
      <c r="L138" s="145"/>
      <c r="M138" s="150"/>
      <c r="T138" s="151"/>
      <c r="AT138" s="146" t="s">
        <v>135</v>
      </c>
      <c r="AU138" s="146" t="s">
        <v>131</v>
      </c>
      <c r="AV138" s="12" t="s">
        <v>131</v>
      </c>
      <c r="AW138" s="12" t="s">
        <v>32</v>
      </c>
      <c r="AX138" s="12" t="s">
        <v>84</v>
      </c>
      <c r="AY138" s="146" t="s">
        <v>123</v>
      </c>
    </row>
    <row r="139" spans="2:65" s="1" customFormat="1" ht="37.9" customHeight="1">
      <c r="B139" s="32"/>
      <c r="C139" s="128" t="s">
        <v>143</v>
      </c>
      <c r="D139" s="128" t="s">
        <v>125</v>
      </c>
      <c r="E139" s="129" t="s">
        <v>144</v>
      </c>
      <c r="F139" s="130" t="s">
        <v>145</v>
      </c>
      <c r="G139" s="131" t="s">
        <v>139</v>
      </c>
      <c r="H139" s="132">
        <v>38.484000000000002</v>
      </c>
      <c r="I139" s="133">
        <v>325</v>
      </c>
      <c r="J139" s="134">
        <f>ROUND(I139*H139,2)</f>
        <v>12507.3</v>
      </c>
      <c r="K139" s="130" t="s">
        <v>129</v>
      </c>
      <c r="L139" s="32"/>
      <c r="M139" s="135" t="s">
        <v>1</v>
      </c>
      <c r="N139" s="136" t="s">
        <v>42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130</v>
      </c>
      <c r="AT139" s="139" t="s">
        <v>125</v>
      </c>
      <c r="AU139" s="139" t="s">
        <v>131</v>
      </c>
      <c r="AY139" s="17" t="s">
        <v>123</v>
      </c>
      <c r="BE139" s="140">
        <f>IF(N139="základní",J139,0)</f>
        <v>0</v>
      </c>
      <c r="BF139" s="140">
        <f>IF(N139="snížená",J139,0)</f>
        <v>12507.3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131</v>
      </c>
      <c r="BK139" s="140">
        <f>ROUND(I139*H139,2)</f>
        <v>12507.3</v>
      </c>
      <c r="BL139" s="17" t="s">
        <v>130</v>
      </c>
      <c r="BM139" s="139" t="s">
        <v>146</v>
      </c>
    </row>
    <row r="140" spans="2:65" s="1" customFormat="1" ht="29.25">
      <c r="B140" s="32"/>
      <c r="D140" s="141" t="s">
        <v>133</v>
      </c>
      <c r="F140" s="142" t="s">
        <v>147</v>
      </c>
      <c r="I140" s="143"/>
      <c r="L140" s="32"/>
      <c r="M140" s="144"/>
      <c r="T140" s="56"/>
      <c r="AT140" s="17" t="s">
        <v>133</v>
      </c>
      <c r="AU140" s="17" t="s">
        <v>131</v>
      </c>
    </row>
    <row r="141" spans="2:65" s="13" customFormat="1">
      <c r="B141" s="152"/>
      <c r="D141" s="141" t="s">
        <v>135</v>
      </c>
      <c r="E141" s="153" t="s">
        <v>1</v>
      </c>
      <c r="F141" s="154" t="s">
        <v>148</v>
      </c>
      <c r="H141" s="153" t="s">
        <v>1</v>
      </c>
      <c r="I141" s="155"/>
      <c r="L141" s="152"/>
      <c r="M141" s="156"/>
      <c r="T141" s="157"/>
      <c r="AT141" s="153" t="s">
        <v>135</v>
      </c>
      <c r="AU141" s="153" t="s">
        <v>131</v>
      </c>
      <c r="AV141" s="13" t="s">
        <v>84</v>
      </c>
      <c r="AW141" s="13" t="s">
        <v>32</v>
      </c>
      <c r="AX141" s="13" t="s">
        <v>76</v>
      </c>
      <c r="AY141" s="153" t="s">
        <v>123</v>
      </c>
    </row>
    <row r="142" spans="2:65" s="12" customFormat="1">
      <c r="B142" s="145"/>
      <c r="D142" s="141" t="s">
        <v>135</v>
      </c>
      <c r="E142" s="146" t="s">
        <v>1</v>
      </c>
      <c r="F142" s="147" t="s">
        <v>149</v>
      </c>
      <c r="H142" s="148">
        <v>24.408999999999999</v>
      </c>
      <c r="I142" s="149"/>
      <c r="L142" s="145"/>
      <c r="M142" s="150"/>
      <c r="T142" s="151"/>
      <c r="AT142" s="146" t="s">
        <v>135</v>
      </c>
      <c r="AU142" s="146" t="s">
        <v>131</v>
      </c>
      <c r="AV142" s="12" t="s">
        <v>131</v>
      </c>
      <c r="AW142" s="12" t="s">
        <v>32</v>
      </c>
      <c r="AX142" s="12" t="s">
        <v>76</v>
      </c>
      <c r="AY142" s="146" t="s">
        <v>123</v>
      </c>
    </row>
    <row r="143" spans="2:65" s="13" customFormat="1">
      <c r="B143" s="152"/>
      <c r="D143" s="141" t="s">
        <v>135</v>
      </c>
      <c r="E143" s="153" t="s">
        <v>1</v>
      </c>
      <c r="F143" s="154" t="s">
        <v>150</v>
      </c>
      <c r="H143" s="153" t="s">
        <v>1</v>
      </c>
      <c r="I143" s="155"/>
      <c r="L143" s="152"/>
      <c r="M143" s="156"/>
      <c r="T143" s="157"/>
      <c r="AT143" s="153" t="s">
        <v>135</v>
      </c>
      <c r="AU143" s="153" t="s">
        <v>131</v>
      </c>
      <c r="AV143" s="13" t="s">
        <v>84</v>
      </c>
      <c r="AW143" s="13" t="s">
        <v>32</v>
      </c>
      <c r="AX143" s="13" t="s">
        <v>76</v>
      </c>
      <c r="AY143" s="153" t="s">
        <v>123</v>
      </c>
    </row>
    <row r="144" spans="2:65" s="12" customFormat="1">
      <c r="B144" s="145"/>
      <c r="D144" s="141" t="s">
        <v>135</v>
      </c>
      <c r="E144" s="146" t="s">
        <v>1</v>
      </c>
      <c r="F144" s="147" t="s">
        <v>151</v>
      </c>
      <c r="H144" s="148">
        <v>12.903</v>
      </c>
      <c r="I144" s="149"/>
      <c r="L144" s="145"/>
      <c r="M144" s="150"/>
      <c r="T144" s="151"/>
      <c r="AT144" s="146" t="s">
        <v>135</v>
      </c>
      <c r="AU144" s="146" t="s">
        <v>131</v>
      </c>
      <c r="AV144" s="12" t="s">
        <v>131</v>
      </c>
      <c r="AW144" s="12" t="s">
        <v>32</v>
      </c>
      <c r="AX144" s="12" t="s">
        <v>76</v>
      </c>
      <c r="AY144" s="146" t="s">
        <v>123</v>
      </c>
    </row>
    <row r="145" spans="2:65" s="12" customFormat="1">
      <c r="B145" s="145"/>
      <c r="D145" s="141" t="s">
        <v>135</v>
      </c>
      <c r="E145" s="146" t="s">
        <v>1</v>
      </c>
      <c r="F145" s="147" t="s">
        <v>152</v>
      </c>
      <c r="H145" s="148">
        <v>5.4480000000000004</v>
      </c>
      <c r="I145" s="149"/>
      <c r="L145" s="145"/>
      <c r="M145" s="150"/>
      <c r="T145" s="151"/>
      <c r="AT145" s="146" t="s">
        <v>135</v>
      </c>
      <c r="AU145" s="146" t="s">
        <v>131</v>
      </c>
      <c r="AV145" s="12" t="s">
        <v>131</v>
      </c>
      <c r="AW145" s="12" t="s">
        <v>32</v>
      </c>
      <c r="AX145" s="12" t="s">
        <v>76</v>
      </c>
      <c r="AY145" s="146" t="s">
        <v>123</v>
      </c>
    </row>
    <row r="146" spans="2:65" s="14" customFormat="1">
      <c r="B146" s="158"/>
      <c r="D146" s="141" t="s">
        <v>135</v>
      </c>
      <c r="E146" s="159" t="s">
        <v>1</v>
      </c>
      <c r="F146" s="160" t="s">
        <v>153</v>
      </c>
      <c r="H146" s="161">
        <v>42.76</v>
      </c>
      <c r="I146" s="162"/>
      <c r="L146" s="158"/>
      <c r="M146" s="163"/>
      <c r="T146" s="164"/>
      <c r="AT146" s="159" t="s">
        <v>135</v>
      </c>
      <c r="AU146" s="159" t="s">
        <v>131</v>
      </c>
      <c r="AV146" s="14" t="s">
        <v>143</v>
      </c>
      <c r="AW146" s="14" t="s">
        <v>32</v>
      </c>
      <c r="AX146" s="14" t="s">
        <v>76</v>
      </c>
      <c r="AY146" s="159" t="s">
        <v>123</v>
      </c>
    </row>
    <row r="147" spans="2:65" s="13" customFormat="1">
      <c r="B147" s="152"/>
      <c r="D147" s="141" t="s">
        <v>135</v>
      </c>
      <c r="E147" s="153" t="s">
        <v>1</v>
      </c>
      <c r="F147" s="154" t="s">
        <v>154</v>
      </c>
      <c r="H147" s="153" t="s">
        <v>1</v>
      </c>
      <c r="I147" s="155"/>
      <c r="L147" s="152"/>
      <c r="M147" s="156"/>
      <c r="T147" s="157"/>
      <c r="AT147" s="153" t="s">
        <v>135</v>
      </c>
      <c r="AU147" s="153" t="s">
        <v>131</v>
      </c>
      <c r="AV147" s="13" t="s">
        <v>84</v>
      </c>
      <c r="AW147" s="13" t="s">
        <v>32</v>
      </c>
      <c r="AX147" s="13" t="s">
        <v>76</v>
      </c>
      <c r="AY147" s="153" t="s">
        <v>123</v>
      </c>
    </row>
    <row r="148" spans="2:65" s="12" customFormat="1">
      <c r="B148" s="145"/>
      <c r="D148" s="141" t="s">
        <v>135</v>
      </c>
      <c r="E148" s="146" t="s">
        <v>1</v>
      </c>
      <c r="F148" s="147" t="s">
        <v>155</v>
      </c>
      <c r="H148" s="148">
        <v>-4.2759999999999998</v>
      </c>
      <c r="I148" s="149"/>
      <c r="L148" s="145"/>
      <c r="M148" s="150"/>
      <c r="T148" s="151"/>
      <c r="AT148" s="146" t="s">
        <v>135</v>
      </c>
      <c r="AU148" s="146" t="s">
        <v>131</v>
      </c>
      <c r="AV148" s="12" t="s">
        <v>131</v>
      </c>
      <c r="AW148" s="12" t="s">
        <v>32</v>
      </c>
      <c r="AX148" s="12" t="s">
        <v>76</v>
      </c>
      <c r="AY148" s="146" t="s">
        <v>123</v>
      </c>
    </row>
    <row r="149" spans="2:65" s="15" customFormat="1">
      <c r="B149" s="165"/>
      <c r="D149" s="141" t="s">
        <v>135</v>
      </c>
      <c r="E149" s="166" t="s">
        <v>1</v>
      </c>
      <c r="F149" s="167" t="s">
        <v>156</v>
      </c>
      <c r="H149" s="168">
        <v>38.484000000000002</v>
      </c>
      <c r="I149" s="169"/>
      <c r="L149" s="165"/>
      <c r="M149" s="170"/>
      <c r="T149" s="171"/>
      <c r="AT149" s="166" t="s">
        <v>135</v>
      </c>
      <c r="AU149" s="166" t="s">
        <v>131</v>
      </c>
      <c r="AV149" s="15" t="s">
        <v>130</v>
      </c>
      <c r="AW149" s="15" t="s">
        <v>32</v>
      </c>
      <c r="AX149" s="15" t="s">
        <v>84</v>
      </c>
      <c r="AY149" s="166" t="s">
        <v>123</v>
      </c>
    </row>
    <row r="150" spans="2:65" s="1" customFormat="1" ht="37.9" customHeight="1">
      <c r="B150" s="32"/>
      <c r="C150" s="128" t="s">
        <v>130</v>
      </c>
      <c r="D150" s="128" t="s">
        <v>125</v>
      </c>
      <c r="E150" s="129" t="s">
        <v>157</v>
      </c>
      <c r="F150" s="130" t="s">
        <v>158</v>
      </c>
      <c r="G150" s="131" t="s">
        <v>139</v>
      </c>
      <c r="H150" s="132">
        <v>22.606000000000002</v>
      </c>
      <c r="I150" s="133">
        <v>185</v>
      </c>
      <c r="J150" s="134">
        <f>ROUND(I150*H150,2)</f>
        <v>4182.1099999999997</v>
      </c>
      <c r="K150" s="130" t="s">
        <v>129</v>
      </c>
      <c r="L150" s="32"/>
      <c r="M150" s="135" t="s">
        <v>1</v>
      </c>
      <c r="N150" s="136" t="s">
        <v>42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130</v>
      </c>
      <c r="AT150" s="139" t="s">
        <v>125</v>
      </c>
      <c r="AU150" s="139" t="s">
        <v>131</v>
      </c>
      <c r="AY150" s="17" t="s">
        <v>123</v>
      </c>
      <c r="BE150" s="140">
        <f>IF(N150="základní",J150,0)</f>
        <v>0</v>
      </c>
      <c r="BF150" s="140">
        <f>IF(N150="snížená",J150,0)</f>
        <v>4182.1099999999997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7" t="s">
        <v>131</v>
      </c>
      <c r="BK150" s="140">
        <f>ROUND(I150*H150,2)</f>
        <v>4182.1099999999997</v>
      </c>
      <c r="BL150" s="17" t="s">
        <v>130</v>
      </c>
      <c r="BM150" s="139" t="s">
        <v>159</v>
      </c>
    </row>
    <row r="151" spans="2:65" s="1" customFormat="1" ht="39">
      <c r="B151" s="32"/>
      <c r="D151" s="141" t="s">
        <v>133</v>
      </c>
      <c r="F151" s="142" t="s">
        <v>160</v>
      </c>
      <c r="I151" s="143"/>
      <c r="L151" s="32"/>
      <c r="M151" s="144"/>
      <c r="T151" s="56"/>
      <c r="AT151" s="17" t="s">
        <v>133</v>
      </c>
      <c r="AU151" s="17" t="s">
        <v>131</v>
      </c>
    </row>
    <row r="152" spans="2:65" s="1" customFormat="1" ht="37.9" customHeight="1">
      <c r="B152" s="32"/>
      <c r="C152" s="128" t="s">
        <v>161</v>
      </c>
      <c r="D152" s="128" t="s">
        <v>125</v>
      </c>
      <c r="E152" s="129" t="s">
        <v>162</v>
      </c>
      <c r="F152" s="130" t="s">
        <v>163</v>
      </c>
      <c r="G152" s="131" t="s">
        <v>139</v>
      </c>
      <c r="H152" s="132">
        <v>113.03</v>
      </c>
      <c r="I152" s="133">
        <v>10</v>
      </c>
      <c r="J152" s="134">
        <f>ROUND(I152*H152,2)</f>
        <v>1130.3</v>
      </c>
      <c r="K152" s="130" t="s">
        <v>129</v>
      </c>
      <c r="L152" s="32"/>
      <c r="M152" s="135" t="s">
        <v>1</v>
      </c>
      <c r="N152" s="136" t="s">
        <v>42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130</v>
      </c>
      <c r="AT152" s="139" t="s">
        <v>125</v>
      </c>
      <c r="AU152" s="139" t="s">
        <v>131</v>
      </c>
      <c r="AY152" s="17" t="s">
        <v>123</v>
      </c>
      <c r="BE152" s="140">
        <f>IF(N152="základní",J152,0)</f>
        <v>0</v>
      </c>
      <c r="BF152" s="140">
        <f>IF(N152="snížená",J152,0)</f>
        <v>1130.3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7" t="s">
        <v>131</v>
      </c>
      <c r="BK152" s="140">
        <f>ROUND(I152*H152,2)</f>
        <v>1130.3</v>
      </c>
      <c r="BL152" s="17" t="s">
        <v>130</v>
      </c>
      <c r="BM152" s="139" t="s">
        <v>164</v>
      </c>
    </row>
    <row r="153" spans="2:65" s="1" customFormat="1" ht="48.75">
      <c r="B153" s="32"/>
      <c r="D153" s="141" t="s">
        <v>133</v>
      </c>
      <c r="F153" s="142" t="s">
        <v>165</v>
      </c>
      <c r="I153" s="143"/>
      <c r="L153" s="32"/>
      <c r="M153" s="144"/>
      <c r="T153" s="56"/>
      <c r="AT153" s="17" t="s">
        <v>133</v>
      </c>
      <c r="AU153" s="17" t="s">
        <v>131</v>
      </c>
    </row>
    <row r="154" spans="2:65" s="12" customFormat="1">
      <c r="B154" s="145"/>
      <c r="D154" s="141" t="s">
        <v>135</v>
      </c>
      <c r="F154" s="147" t="s">
        <v>166</v>
      </c>
      <c r="H154" s="148">
        <v>113.03</v>
      </c>
      <c r="I154" s="149"/>
      <c r="L154" s="145"/>
      <c r="M154" s="150"/>
      <c r="T154" s="151"/>
      <c r="AT154" s="146" t="s">
        <v>135</v>
      </c>
      <c r="AU154" s="146" t="s">
        <v>131</v>
      </c>
      <c r="AV154" s="12" t="s">
        <v>131</v>
      </c>
      <c r="AW154" s="12" t="s">
        <v>4</v>
      </c>
      <c r="AX154" s="12" t="s">
        <v>84</v>
      </c>
      <c r="AY154" s="146" t="s">
        <v>123</v>
      </c>
    </row>
    <row r="155" spans="2:65" s="1" customFormat="1" ht="33" customHeight="1">
      <c r="B155" s="32"/>
      <c r="C155" s="128" t="s">
        <v>167</v>
      </c>
      <c r="D155" s="128" t="s">
        <v>125</v>
      </c>
      <c r="E155" s="129" t="s">
        <v>168</v>
      </c>
      <c r="F155" s="130" t="s">
        <v>169</v>
      </c>
      <c r="G155" s="131" t="s">
        <v>170</v>
      </c>
      <c r="H155" s="132">
        <v>40.691000000000003</v>
      </c>
      <c r="I155" s="133">
        <v>120</v>
      </c>
      <c r="J155" s="134">
        <f>ROUND(I155*H155,2)</f>
        <v>4882.92</v>
      </c>
      <c r="K155" s="130" t="s">
        <v>129</v>
      </c>
      <c r="L155" s="32"/>
      <c r="M155" s="135" t="s">
        <v>1</v>
      </c>
      <c r="N155" s="136" t="s">
        <v>42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130</v>
      </c>
      <c r="AT155" s="139" t="s">
        <v>125</v>
      </c>
      <c r="AU155" s="139" t="s">
        <v>131</v>
      </c>
      <c r="AY155" s="17" t="s">
        <v>123</v>
      </c>
      <c r="BE155" s="140">
        <f>IF(N155="základní",J155,0)</f>
        <v>0</v>
      </c>
      <c r="BF155" s="140">
        <f>IF(N155="snížená",J155,0)</f>
        <v>4882.92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7" t="s">
        <v>131</v>
      </c>
      <c r="BK155" s="140">
        <f>ROUND(I155*H155,2)</f>
        <v>4882.92</v>
      </c>
      <c r="BL155" s="17" t="s">
        <v>130</v>
      </c>
      <c r="BM155" s="139" t="s">
        <v>171</v>
      </c>
    </row>
    <row r="156" spans="2:65" s="1" customFormat="1" ht="29.25">
      <c r="B156" s="32"/>
      <c r="D156" s="141" t="s">
        <v>133</v>
      </c>
      <c r="F156" s="142" t="s">
        <v>172</v>
      </c>
      <c r="I156" s="143"/>
      <c r="L156" s="32"/>
      <c r="M156" s="144"/>
      <c r="T156" s="56"/>
      <c r="AT156" s="17" t="s">
        <v>133</v>
      </c>
      <c r="AU156" s="17" t="s">
        <v>131</v>
      </c>
    </row>
    <row r="157" spans="2:65" s="12" customFormat="1">
      <c r="B157" s="145"/>
      <c r="D157" s="141" t="s">
        <v>135</v>
      </c>
      <c r="F157" s="147" t="s">
        <v>173</v>
      </c>
      <c r="H157" s="148">
        <v>40.691000000000003</v>
      </c>
      <c r="I157" s="149"/>
      <c r="L157" s="145"/>
      <c r="M157" s="150"/>
      <c r="T157" s="151"/>
      <c r="AT157" s="146" t="s">
        <v>135</v>
      </c>
      <c r="AU157" s="146" t="s">
        <v>131</v>
      </c>
      <c r="AV157" s="12" t="s">
        <v>131</v>
      </c>
      <c r="AW157" s="12" t="s">
        <v>4</v>
      </c>
      <c r="AX157" s="12" t="s">
        <v>84</v>
      </c>
      <c r="AY157" s="146" t="s">
        <v>123</v>
      </c>
    </row>
    <row r="158" spans="2:65" s="1" customFormat="1" ht="16.5" customHeight="1">
      <c r="B158" s="32"/>
      <c r="C158" s="128" t="s">
        <v>174</v>
      </c>
      <c r="D158" s="128" t="s">
        <v>125</v>
      </c>
      <c r="E158" s="129" t="s">
        <v>175</v>
      </c>
      <c r="F158" s="130" t="s">
        <v>176</v>
      </c>
      <c r="G158" s="131" t="s">
        <v>139</v>
      </c>
      <c r="H158" s="132">
        <v>22.606000000000002</v>
      </c>
      <c r="I158" s="133">
        <v>10</v>
      </c>
      <c r="J158" s="134">
        <f>ROUND(I158*H158,2)</f>
        <v>226.06</v>
      </c>
      <c r="K158" s="130" t="s">
        <v>129</v>
      </c>
      <c r="L158" s="32"/>
      <c r="M158" s="135" t="s">
        <v>1</v>
      </c>
      <c r="N158" s="136" t="s">
        <v>42</v>
      </c>
      <c r="P158" s="137">
        <f>O158*H158</f>
        <v>0</v>
      </c>
      <c r="Q158" s="137">
        <v>0</v>
      </c>
      <c r="R158" s="137">
        <f>Q158*H158</f>
        <v>0</v>
      </c>
      <c r="S158" s="137">
        <v>0</v>
      </c>
      <c r="T158" s="138">
        <f>S158*H158</f>
        <v>0</v>
      </c>
      <c r="AR158" s="139" t="s">
        <v>130</v>
      </c>
      <c r="AT158" s="139" t="s">
        <v>125</v>
      </c>
      <c r="AU158" s="139" t="s">
        <v>131</v>
      </c>
      <c r="AY158" s="17" t="s">
        <v>123</v>
      </c>
      <c r="BE158" s="140">
        <f>IF(N158="základní",J158,0)</f>
        <v>0</v>
      </c>
      <c r="BF158" s="140">
        <f>IF(N158="snížená",J158,0)</f>
        <v>226.06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7" t="s">
        <v>131</v>
      </c>
      <c r="BK158" s="140">
        <f>ROUND(I158*H158,2)</f>
        <v>226.06</v>
      </c>
      <c r="BL158" s="17" t="s">
        <v>130</v>
      </c>
      <c r="BM158" s="139" t="s">
        <v>177</v>
      </c>
    </row>
    <row r="159" spans="2:65" s="1" customFormat="1" ht="19.5">
      <c r="B159" s="32"/>
      <c r="D159" s="141" t="s">
        <v>133</v>
      </c>
      <c r="F159" s="142" t="s">
        <v>178</v>
      </c>
      <c r="I159" s="143"/>
      <c r="L159" s="32"/>
      <c r="M159" s="144"/>
      <c r="T159" s="56"/>
      <c r="AT159" s="17" t="s">
        <v>133</v>
      </c>
      <c r="AU159" s="17" t="s">
        <v>131</v>
      </c>
    </row>
    <row r="160" spans="2:65" s="12" customFormat="1">
      <c r="B160" s="145"/>
      <c r="D160" s="141" t="s">
        <v>135</v>
      </c>
      <c r="E160" s="146" t="s">
        <v>1</v>
      </c>
      <c r="F160" s="147" t="s">
        <v>179</v>
      </c>
      <c r="H160" s="148">
        <v>16.036999999999999</v>
      </c>
      <c r="I160" s="149"/>
      <c r="L160" s="145"/>
      <c r="M160" s="150"/>
      <c r="T160" s="151"/>
      <c r="AT160" s="146" t="s">
        <v>135</v>
      </c>
      <c r="AU160" s="146" t="s">
        <v>131</v>
      </c>
      <c r="AV160" s="12" t="s">
        <v>131</v>
      </c>
      <c r="AW160" s="12" t="s">
        <v>32</v>
      </c>
      <c r="AX160" s="12" t="s">
        <v>76</v>
      </c>
      <c r="AY160" s="146" t="s">
        <v>123</v>
      </c>
    </row>
    <row r="161" spans="2:65" s="12" customFormat="1">
      <c r="B161" s="145"/>
      <c r="D161" s="141" t="s">
        <v>135</v>
      </c>
      <c r="E161" s="146" t="s">
        <v>1</v>
      </c>
      <c r="F161" s="147" t="s">
        <v>180</v>
      </c>
      <c r="H161" s="148">
        <v>6.569</v>
      </c>
      <c r="I161" s="149"/>
      <c r="L161" s="145"/>
      <c r="M161" s="150"/>
      <c r="T161" s="151"/>
      <c r="AT161" s="146" t="s">
        <v>135</v>
      </c>
      <c r="AU161" s="146" t="s">
        <v>131</v>
      </c>
      <c r="AV161" s="12" t="s">
        <v>131</v>
      </c>
      <c r="AW161" s="12" t="s">
        <v>32</v>
      </c>
      <c r="AX161" s="12" t="s">
        <v>76</v>
      </c>
      <c r="AY161" s="146" t="s">
        <v>123</v>
      </c>
    </row>
    <row r="162" spans="2:65" s="15" customFormat="1">
      <c r="B162" s="165"/>
      <c r="D162" s="141" t="s">
        <v>135</v>
      </c>
      <c r="E162" s="166" t="s">
        <v>1</v>
      </c>
      <c r="F162" s="167" t="s">
        <v>156</v>
      </c>
      <c r="H162" s="168">
        <v>22.606000000000002</v>
      </c>
      <c r="I162" s="169"/>
      <c r="L162" s="165"/>
      <c r="M162" s="170"/>
      <c r="T162" s="171"/>
      <c r="AT162" s="166" t="s">
        <v>135</v>
      </c>
      <c r="AU162" s="166" t="s">
        <v>131</v>
      </c>
      <c r="AV162" s="15" t="s">
        <v>130</v>
      </c>
      <c r="AW162" s="15" t="s">
        <v>32</v>
      </c>
      <c r="AX162" s="15" t="s">
        <v>84</v>
      </c>
      <c r="AY162" s="166" t="s">
        <v>123</v>
      </c>
    </row>
    <row r="163" spans="2:65" s="1" customFormat="1" ht="24.2" customHeight="1">
      <c r="B163" s="32"/>
      <c r="C163" s="128" t="s">
        <v>181</v>
      </c>
      <c r="D163" s="128" t="s">
        <v>125</v>
      </c>
      <c r="E163" s="129" t="s">
        <v>182</v>
      </c>
      <c r="F163" s="130" t="s">
        <v>183</v>
      </c>
      <c r="G163" s="131" t="s">
        <v>139</v>
      </c>
      <c r="H163" s="132">
        <v>20.154</v>
      </c>
      <c r="I163" s="133">
        <v>157.16999999999999</v>
      </c>
      <c r="J163" s="134">
        <f>ROUND(I163*H163,2)</f>
        <v>3167.6</v>
      </c>
      <c r="K163" s="130" t="s">
        <v>129</v>
      </c>
      <c r="L163" s="32"/>
      <c r="M163" s="135" t="s">
        <v>1</v>
      </c>
      <c r="N163" s="136" t="s">
        <v>42</v>
      </c>
      <c r="P163" s="137">
        <f>O163*H163</f>
        <v>0</v>
      </c>
      <c r="Q163" s="137">
        <v>0</v>
      </c>
      <c r="R163" s="137">
        <f>Q163*H163</f>
        <v>0</v>
      </c>
      <c r="S163" s="137">
        <v>0</v>
      </c>
      <c r="T163" s="138">
        <f>S163*H163</f>
        <v>0</v>
      </c>
      <c r="AR163" s="139" t="s">
        <v>130</v>
      </c>
      <c r="AT163" s="139" t="s">
        <v>125</v>
      </c>
      <c r="AU163" s="139" t="s">
        <v>131</v>
      </c>
      <c r="AY163" s="17" t="s">
        <v>123</v>
      </c>
      <c r="BE163" s="140">
        <f>IF(N163="základní",J163,0)</f>
        <v>0</v>
      </c>
      <c r="BF163" s="140">
        <f>IF(N163="snížená",J163,0)</f>
        <v>3167.6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7" t="s">
        <v>131</v>
      </c>
      <c r="BK163" s="140">
        <f>ROUND(I163*H163,2)</f>
        <v>3167.6</v>
      </c>
      <c r="BL163" s="17" t="s">
        <v>130</v>
      </c>
      <c r="BM163" s="139" t="s">
        <v>184</v>
      </c>
    </row>
    <row r="164" spans="2:65" s="1" customFormat="1" ht="29.25">
      <c r="B164" s="32"/>
      <c r="D164" s="141" t="s">
        <v>133</v>
      </c>
      <c r="F164" s="142" t="s">
        <v>185</v>
      </c>
      <c r="I164" s="143"/>
      <c r="L164" s="32"/>
      <c r="M164" s="144"/>
      <c r="T164" s="56"/>
      <c r="AT164" s="17" t="s">
        <v>133</v>
      </c>
      <c r="AU164" s="17" t="s">
        <v>131</v>
      </c>
    </row>
    <row r="165" spans="2:65" s="12" customFormat="1">
      <c r="B165" s="145"/>
      <c r="D165" s="141" t="s">
        <v>135</v>
      </c>
      <c r="E165" s="146" t="s">
        <v>1</v>
      </c>
      <c r="F165" s="147" t="s">
        <v>186</v>
      </c>
      <c r="H165" s="148">
        <v>42.76</v>
      </c>
      <c r="I165" s="149"/>
      <c r="L165" s="145"/>
      <c r="M165" s="150"/>
      <c r="T165" s="151"/>
      <c r="AT165" s="146" t="s">
        <v>135</v>
      </c>
      <c r="AU165" s="146" t="s">
        <v>131</v>
      </c>
      <c r="AV165" s="12" t="s">
        <v>131</v>
      </c>
      <c r="AW165" s="12" t="s">
        <v>32</v>
      </c>
      <c r="AX165" s="12" t="s">
        <v>76</v>
      </c>
      <c r="AY165" s="146" t="s">
        <v>123</v>
      </c>
    </row>
    <row r="166" spans="2:65" s="12" customFormat="1">
      <c r="B166" s="145"/>
      <c r="D166" s="141" t="s">
        <v>135</v>
      </c>
      <c r="E166" s="146" t="s">
        <v>1</v>
      </c>
      <c r="F166" s="147" t="s">
        <v>187</v>
      </c>
      <c r="H166" s="148">
        <v>-22.606000000000002</v>
      </c>
      <c r="I166" s="149"/>
      <c r="L166" s="145"/>
      <c r="M166" s="150"/>
      <c r="T166" s="151"/>
      <c r="AT166" s="146" t="s">
        <v>135</v>
      </c>
      <c r="AU166" s="146" t="s">
        <v>131</v>
      </c>
      <c r="AV166" s="12" t="s">
        <v>131</v>
      </c>
      <c r="AW166" s="12" t="s">
        <v>32</v>
      </c>
      <c r="AX166" s="12" t="s">
        <v>76</v>
      </c>
      <c r="AY166" s="146" t="s">
        <v>123</v>
      </c>
    </row>
    <row r="167" spans="2:65" s="15" customFormat="1">
      <c r="B167" s="165"/>
      <c r="D167" s="141" t="s">
        <v>135</v>
      </c>
      <c r="E167" s="166" t="s">
        <v>1</v>
      </c>
      <c r="F167" s="167" t="s">
        <v>156</v>
      </c>
      <c r="H167" s="168">
        <v>20.154</v>
      </c>
      <c r="I167" s="169"/>
      <c r="L167" s="165"/>
      <c r="M167" s="170"/>
      <c r="T167" s="171"/>
      <c r="AT167" s="166" t="s">
        <v>135</v>
      </c>
      <c r="AU167" s="166" t="s">
        <v>131</v>
      </c>
      <c r="AV167" s="15" t="s">
        <v>130</v>
      </c>
      <c r="AW167" s="15" t="s">
        <v>32</v>
      </c>
      <c r="AX167" s="15" t="s">
        <v>84</v>
      </c>
      <c r="AY167" s="166" t="s">
        <v>123</v>
      </c>
    </row>
    <row r="168" spans="2:65" s="1" customFormat="1" ht="24.2" customHeight="1">
      <c r="B168" s="32"/>
      <c r="C168" s="128" t="s">
        <v>188</v>
      </c>
      <c r="D168" s="128" t="s">
        <v>125</v>
      </c>
      <c r="E168" s="129" t="s">
        <v>189</v>
      </c>
      <c r="F168" s="130" t="s">
        <v>190</v>
      </c>
      <c r="G168" s="131" t="s">
        <v>128</v>
      </c>
      <c r="H168" s="132">
        <v>21.745000000000001</v>
      </c>
      <c r="I168" s="133">
        <v>25.88</v>
      </c>
      <c r="J168" s="134">
        <f>ROUND(I168*H168,2)</f>
        <v>562.76</v>
      </c>
      <c r="K168" s="130" t="s">
        <v>129</v>
      </c>
      <c r="L168" s="32"/>
      <c r="M168" s="135" t="s">
        <v>1</v>
      </c>
      <c r="N168" s="136" t="s">
        <v>42</v>
      </c>
      <c r="P168" s="137">
        <f>O168*H168</f>
        <v>0</v>
      </c>
      <c r="Q168" s="137">
        <v>0</v>
      </c>
      <c r="R168" s="137">
        <f>Q168*H168</f>
        <v>0</v>
      </c>
      <c r="S168" s="137">
        <v>0</v>
      </c>
      <c r="T168" s="138">
        <f>S168*H168</f>
        <v>0</v>
      </c>
      <c r="AR168" s="139" t="s">
        <v>130</v>
      </c>
      <c r="AT168" s="139" t="s">
        <v>125</v>
      </c>
      <c r="AU168" s="139" t="s">
        <v>131</v>
      </c>
      <c r="AY168" s="17" t="s">
        <v>123</v>
      </c>
      <c r="BE168" s="140">
        <f>IF(N168="základní",J168,0)</f>
        <v>0</v>
      </c>
      <c r="BF168" s="140">
        <f>IF(N168="snížená",J168,0)</f>
        <v>562.76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7" t="s">
        <v>131</v>
      </c>
      <c r="BK168" s="140">
        <f>ROUND(I168*H168,2)</f>
        <v>562.76</v>
      </c>
      <c r="BL168" s="17" t="s">
        <v>130</v>
      </c>
      <c r="BM168" s="139" t="s">
        <v>191</v>
      </c>
    </row>
    <row r="169" spans="2:65" s="1" customFormat="1" ht="19.5">
      <c r="B169" s="32"/>
      <c r="D169" s="141" t="s">
        <v>133</v>
      </c>
      <c r="F169" s="142" t="s">
        <v>192</v>
      </c>
      <c r="I169" s="143"/>
      <c r="L169" s="32"/>
      <c r="M169" s="144"/>
      <c r="T169" s="56"/>
      <c r="AT169" s="17" t="s">
        <v>133</v>
      </c>
      <c r="AU169" s="17" t="s">
        <v>131</v>
      </c>
    </row>
    <row r="170" spans="2:65" s="11" customFormat="1" ht="22.9" customHeight="1">
      <c r="B170" s="116"/>
      <c r="D170" s="117" t="s">
        <v>75</v>
      </c>
      <c r="E170" s="126" t="s">
        <v>131</v>
      </c>
      <c r="F170" s="126" t="s">
        <v>193</v>
      </c>
      <c r="I170" s="119"/>
      <c r="J170" s="127">
        <f>BK170</f>
        <v>31264.43</v>
      </c>
      <c r="L170" s="116"/>
      <c r="M170" s="121"/>
      <c r="P170" s="122">
        <f>SUM(P171:P190)</f>
        <v>0</v>
      </c>
      <c r="R170" s="122">
        <f>SUM(R171:R190)</f>
        <v>26.200122159999996</v>
      </c>
      <c r="T170" s="123">
        <f>SUM(T171:T190)</f>
        <v>0</v>
      </c>
      <c r="AR170" s="117" t="s">
        <v>84</v>
      </c>
      <c r="AT170" s="124" t="s">
        <v>75</v>
      </c>
      <c r="AU170" s="124" t="s">
        <v>84</v>
      </c>
      <c r="AY170" s="117" t="s">
        <v>123</v>
      </c>
      <c r="BK170" s="125">
        <f>SUM(BK171:BK190)</f>
        <v>31264.43</v>
      </c>
    </row>
    <row r="171" spans="2:65" s="1" customFormat="1" ht="33" customHeight="1">
      <c r="B171" s="32"/>
      <c r="C171" s="128" t="s">
        <v>194</v>
      </c>
      <c r="D171" s="128" t="s">
        <v>125</v>
      </c>
      <c r="E171" s="129" t="s">
        <v>195</v>
      </c>
      <c r="F171" s="130" t="s">
        <v>196</v>
      </c>
      <c r="G171" s="131" t="s">
        <v>139</v>
      </c>
      <c r="H171" s="132">
        <v>16.036999999999999</v>
      </c>
      <c r="I171" s="133">
        <v>1415.57</v>
      </c>
      <c r="J171" s="134">
        <f>ROUND(I171*H171,2)</f>
        <v>22701.5</v>
      </c>
      <c r="K171" s="130" t="s">
        <v>129</v>
      </c>
      <c r="L171" s="32"/>
      <c r="M171" s="135" t="s">
        <v>1</v>
      </c>
      <c r="N171" s="136" t="s">
        <v>42</v>
      </c>
      <c r="P171" s="137">
        <f>O171*H171</f>
        <v>0</v>
      </c>
      <c r="Q171" s="137">
        <v>1.63</v>
      </c>
      <c r="R171" s="137">
        <f>Q171*H171</f>
        <v>26.140309999999996</v>
      </c>
      <c r="S171" s="137">
        <v>0</v>
      </c>
      <c r="T171" s="138">
        <f>S171*H171</f>
        <v>0</v>
      </c>
      <c r="AR171" s="139" t="s">
        <v>130</v>
      </c>
      <c r="AT171" s="139" t="s">
        <v>125</v>
      </c>
      <c r="AU171" s="139" t="s">
        <v>131</v>
      </c>
      <c r="AY171" s="17" t="s">
        <v>123</v>
      </c>
      <c r="BE171" s="140">
        <f>IF(N171="základní",J171,0)</f>
        <v>0</v>
      </c>
      <c r="BF171" s="140">
        <f>IF(N171="snížená",J171,0)</f>
        <v>22701.5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7" t="s">
        <v>131</v>
      </c>
      <c r="BK171" s="140">
        <f>ROUND(I171*H171,2)</f>
        <v>22701.5</v>
      </c>
      <c r="BL171" s="17" t="s">
        <v>130</v>
      </c>
      <c r="BM171" s="139" t="s">
        <v>197</v>
      </c>
    </row>
    <row r="172" spans="2:65" s="1" customFormat="1" ht="29.25">
      <c r="B172" s="32"/>
      <c r="D172" s="141" t="s">
        <v>133</v>
      </c>
      <c r="F172" s="142" t="s">
        <v>198</v>
      </c>
      <c r="I172" s="143"/>
      <c r="L172" s="32"/>
      <c r="M172" s="144"/>
      <c r="T172" s="56"/>
      <c r="AT172" s="17" t="s">
        <v>133</v>
      </c>
      <c r="AU172" s="17" t="s">
        <v>131</v>
      </c>
    </row>
    <row r="173" spans="2:65" s="13" customFormat="1">
      <c r="B173" s="152"/>
      <c r="D173" s="141" t="s">
        <v>135</v>
      </c>
      <c r="E173" s="153" t="s">
        <v>1</v>
      </c>
      <c r="F173" s="154" t="s">
        <v>148</v>
      </c>
      <c r="H173" s="153" t="s">
        <v>1</v>
      </c>
      <c r="I173" s="155"/>
      <c r="L173" s="152"/>
      <c r="M173" s="156"/>
      <c r="T173" s="157"/>
      <c r="AT173" s="153" t="s">
        <v>135</v>
      </c>
      <c r="AU173" s="153" t="s">
        <v>131</v>
      </c>
      <c r="AV173" s="13" t="s">
        <v>84</v>
      </c>
      <c r="AW173" s="13" t="s">
        <v>32</v>
      </c>
      <c r="AX173" s="13" t="s">
        <v>76</v>
      </c>
      <c r="AY173" s="153" t="s">
        <v>123</v>
      </c>
    </row>
    <row r="174" spans="2:65" s="12" customFormat="1">
      <c r="B174" s="145"/>
      <c r="D174" s="141" t="s">
        <v>135</v>
      </c>
      <c r="E174" s="146" t="s">
        <v>1</v>
      </c>
      <c r="F174" s="147" t="s">
        <v>199</v>
      </c>
      <c r="H174" s="148">
        <v>12.444000000000001</v>
      </c>
      <c r="I174" s="149"/>
      <c r="L174" s="145"/>
      <c r="M174" s="150"/>
      <c r="T174" s="151"/>
      <c r="AT174" s="146" t="s">
        <v>135</v>
      </c>
      <c r="AU174" s="146" t="s">
        <v>131</v>
      </c>
      <c r="AV174" s="12" t="s">
        <v>131</v>
      </c>
      <c r="AW174" s="12" t="s">
        <v>32</v>
      </c>
      <c r="AX174" s="12" t="s">
        <v>76</v>
      </c>
      <c r="AY174" s="146" t="s">
        <v>123</v>
      </c>
    </row>
    <row r="175" spans="2:65" s="13" customFormat="1">
      <c r="B175" s="152"/>
      <c r="D175" s="141" t="s">
        <v>135</v>
      </c>
      <c r="E175" s="153" t="s">
        <v>1</v>
      </c>
      <c r="F175" s="154" t="s">
        <v>150</v>
      </c>
      <c r="H175" s="153" t="s">
        <v>1</v>
      </c>
      <c r="I175" s="155"/>
      <c r="L175" s="152"/>
      <c r="M175" s="156"/>
      <c r="T175" s="157"/>
      <c r="AT175" s="153" t="s">
        <v>135</v>
      </c>
      <c r="AU175" s="153" t="s">
        <v>131</v>
      </c>
      <c r="AV175" s="13" t="s">
        <v>84</v>
      </c>
      <c r="AW175" s="13" t="s">
        <v>32</v>
      </c>
      <c r="AX175" s="13" t="s">
        <v>76</v>
      </c>
      <c r="AY175" s="153" t="s">
        <v>123</v>
      </c>
    </row>
    <row r="176" spans="2:65" s="12" customFormat="1">
      <c r="B176" s="145"/>
      <c r="D176" s="141" t="s">
        <v>135</v>
      </c>
      <c r="E176" s="146" t="s">
        <v>1</v>
      </c>
      <c r="F176" s="147" t="s">
        <v>200</v>
      </c>
      <c r="H176" s="148">
        <v>3.593</v>
      </c>
      <c r="I176" s="149"/>
      <c r="L176" s="145"/>
      <c r="M176" s="150"/>
      <c r="T176" s="151"/>
      <c r="AT176" s="146" t="s">
        <v>135</v>
      </c>
      <c r="AU176" s="146" t="s">
        <v>131</v>
      </c>
      <c r="AV176" s="12" t="s">
        <v>131</v>
      </c>
      <c r="AW176" s="12" t="s">
        <v>32</v>
      </c>
      <c r="AX176" s="12" t="s">
        <v>76</v>
      </c>
      <c r="AY176" s="146" t="s">
        <v>123</v>
      </c>
    </row>
    <row r="177" spans="2:65" s="15" customFormat="1">
      <c r="B177" s="165"/>
      <c r="D177" s="141" t="s">
        <v>135</v>
      </c>
      <c r="E177" s="166" t="s">
        <v>1</v>
      </c>
      <c r="F177" s="167" t="s">
        <v>156</v>
      </c>
      <c r="H177" s="168">
        <v>16.036999999999999</v>
      </c>
      <c r="I177" s="169"/>
      <c r="L177" s="165"/>
      <c r="M177" s="170"/>
      <c r="T177" s="171"/>
      <c r="AT177" s="166" t="s">
        <v>135</v>
      </c>
      <c r="AU177" s="166" t="s">
        <v>131</v>
      </c>
      <c r="AV177" s="15" t="s">
        <v>130</v>
      </c>
      <c r="AW177" s="15" t="s">
        <v>32</v>
      </c>
      <c r="AX177" s="15" t="s">
        <v>84</v>
      </c>
      <c r="AY177" s="166" t="s">
        <v>123</v>
      </c>
    </row>
    <row r="178" spans="2:65" s="1" customFormat="1" ht="24.2" customHeight="1">
      <c r="B178" s="32"/>
      <c r="C178" s="128" t="s">
        <v>201</v>
      </c>
      <c r="D178" s="128" t="s">
        <v>125</v>
      </c>
      <c r="E178" s="129" t="s">
        <v>202</v>
      </c>
      <c r="F178" s="130" t="s">
        <v>203</v>
      </c>
      <c r="G178" s="131" t="s">
        <v>128</v>
      </c>
      <c r="H178" s="132">
        <v>83.268000000000001</v>
      </c>
      <c r="I178" s="133">
        <v>35.130000000000003</v>
      </c>
      <c r="J178" s="134">
        <f>ROUND(I178*H178,2)</f>
        <v>2925.2</v>
      </c>
      <c r="K178" s="130" t="s">
        <v>129</v>
      </c>
      <c r="L178" s="32"/>
      <c r="M178" s="135" t="s">
        <v>1</v>
      </c>
      <c r="N178" s="136" t="s">
        <v>42</v>
      </c>
      <c r="P178" s="137">
        <f>O178*H178</f>
        <v>0</v>
      </c>
      <c r="Q178" s="137">
        <v>1.7000000000000001E-4</v>
      </c>
      <c r="R178" s="137">
        <f>Q178*H178</f>
        <v>1.4155560000000001E-2</v>
      </c>
      <c r="S178" s="137">
        <v>0</v>
      </c>
      <c r="T178" s="138">
        <f>S178*H178</f>
        <v>0</v>
      </c>
      <c r="AR178" s="139" t="s">
        <v>130</v>
      </c>
      <c r="AT178" s="139" t="s">
        <v>125</v>
      </c>
      <c r="AU178" s="139" t="s">
        <v>131</v>
      </c>
      <c r="AY178" s="17" t="s">
        <v>123</v>
      </c>
      <c r="BE178" s="140">
        <f>IF(N178="základní",J178,0)</f>
        <v>0</v>
      </c>
      <c r="BF178" s="140">
        <f>IF(N178="snížená",J178,0)</f>
        <v>2925.2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7" t="s">
        <v>131</v>
      </c>
      <c r="BK178" s="140">
        <f>ROUND(I178*H178,2)</f>
        <v>2925.2</v>
      </c>
      <c r="BL178" s="17" t="s">
        <v>130</v>
      </c>
      <c r="BM178" s="139" t="s">
        <v>204</v>
      </c>
    </row>
    <row r="179" spans="2:65" s="1" customFormat="1" ht="19.5">
      <c r="B179" s="32"/>
      <c r="D179" s="141" t="s">
        <v>133</v>
      </c>
      <c r="F179" s="142" t="s">
        <v>205</v>
      </c>
      <c r="I179" s="143"/>
      <c r="L179" s="32"/>
      <c r="M179" s="144"/>
      <c r="T179" s="56"/>
      <c r="AT179" s="17" t="s">
        <v>133</v>
      </c>
      <c r="AU179" s="17" t="s">
        <v>131</v>
      </c>
    </row>
    <row r="180" spans="2:65" s="13" customFormat="1">
      <c r="B180" s="152"/>
      <c r="D180" s="141" t="s">
        <v>135</v>
      </c>
      <c r="E180" s="153" t="s">
        <v>1</v>
      </c>
      <c r="F180" s="154" t="s">
        <v>148</v>
      </c>
      <c r="H180" s="153" t="s">
        <v>1</v>
      </c>
      <c r="I180" s="155"/>
      <c r="L180" s="152"/>
      <c r="M180" s="156"/>
      <c r="T180" s="157"/>
      <c r="AT180" s="153" t="s">
        <v>135</v>
      </c>
      <c r="AU180" s="153" t="s">
        <v>131</v>
      </c>
      <c r="AV180" s="13" t="s">
        <v>84</v>
      </c>
      <c r="AW180" s="13" t="s">
        <v>32</v>
      </c>
      <c r="AX180" s="13" t="s">
        <v>76</v>
      </c>
      <c r="AY180" s="153" t="s">
        <v>123</v>
      </c>
    </row>
    <row r="181" spans="2:65" s="12" customFormat="1">
      <c r="B181" s="145"/>
      <c r="D181" s="141" t="s">
        <v>135</v>
      </c>
      <c r="E181" s="146" t="s">
        <v>1</v>
      </c>
      <c r="F181" s="147" t="s">
        <v>206</v>
      </c>
      <c r="H181" s="148">
        <v>64.611000000000004</v>
      </c>
      <c r="I181" s="149"/>
      <c r="L181" s="145"/>
      <c r="M181" s="150"/>
      <c r="T181" s="151"/>
      <c r="AT181" s="146" t="s">
        <v>135</v>
      </c>
      <c r="AU181" s="146" t="s">
        <v>131</v>
      </c>
      <c r="AV181" s="12" t="s">
        <v>131</v>
      </c>
      <c r="AW181" s="12" t="s">
        <v>32</v>
      </c>
      <c r="AX181" s="12" t="s">
        <v>76</v>
      </c>
      <c r="AY181" s="146" t="s">
        <v>123</v>
      </c>
    </row>
    <row r="182" spans="2:65" s="13" customFormat="1">
      <c r="B182" s="152"/>
      <c r="D182" s="141" t="s">
        <v>135</v>
      </c>
      <c r="E182" s="153" t="s">
        <v>1</v>
      </c>
      <c r="F182" s="154" t="s">
        <v>150</v>
      </c>
      <c r="H182" s="153" t="s">
        <v>1</v>
      </c>
      <c r="I182" s="155"/>
      <c r="L182" s="152"/>
      <c r="M182" s="156"/>
      <c r="T182" s="157"/>
      <c r="AT182" s="153" t="s">
        <v>135</v>
      </c>
      <c r="AU182" s="153" t="s">
        <v>131</v>
      </c>
      <c r="AV182" s="13" t="s">
        <v>84</v>
      </c>
      <c r="AW182" s="13" t="s">
        <v>32</v>
      </c>
      <c r="AX182" s="13" t="s">
        <v>76</v>
      </c>
      <c r="AY182" s="153" t="s">
        <v>123</v>
      </c>
    </row>
    <row r="183" spans="2:65" s="12" customFormat="1">
      <c r="B183" s="145"/>
      <c r="D183" s="141" t="s">
        <v>135</v>
      </c>
      <c r="E183" s="146" t="s">
        <v>1</v>
      </c>
      <c r="F183" s="147" t="s">
        <v>207</v>
      </c>
      <c r="H183" s="148">
        <v>18.657</v>
      </c>
      <c r="I183" s="149"/>
      <c r="L183" s="145"/>
      <c r="M183" s="150"/>
      <c r="T183" s="151"/>
      <c r="AT183" s="146" t="s">
        <v>135</v>
      </c>
      <c r="AU183" s="146" t="s">
        <v>131</v>
      </c>
      <c r="AV183" s="12" t="s">
        <v>131</v>
      </c>
      <c r="AW183" s="12" t="s">
        <v>32</v>
      </c>
      <c r="AX183" s="12" t="s">
        <v>76</v>
      </c>
      <c r="AY183" s="146" t="s">
        <v>123</v>
      </c>
    </row>
    <row r="184" spans="2:65" s="15" customFormat="1">
      <c r="B184" s="165"/>
      <c r="D184" s="141" t="s">
        <v>135</v>
      </c>
      <c r="E184" s="166" t="s">
        <v>1</v>
      </c>
      <c r="F184" s="167" t="s">
        <v>156</v>
      </c>
      <c r="H184" s="168">
        <v>83.268000000000001</v>
      </c>
      <c r="I184" s="169"/>
      <c r="L184" s="165"/>
      <c r="M184" s="170"/>
      <c r="T184" s="171"/>
      <c r="AT184" s="166" t="s">
        <v>135</v>
      </c>
      <c r="AU184" s="166" t="s">
        <v>131</v>
      </c>
      <c r="AV184" s="15" t="s">
        <v>130</v>
      </c>
      <c r="AW184" s="15" t="s">
        <v>32</v>
      </c>
      <c r="AX184" s="15" t="s">
        <v>84</v>
      </c>
      <c r="AY184" s="166" t="s">
        <v>123</v>
      </c>
    </row>
    <row r="185" spans="2:65" s="1" customFormat="1" ht="24.2" customHeight="1">
      <c r="B185" s="32"/>
      <c r="C185" s="172" t="s">
        <v>8</v>
      </c>
      <c r="D185" s="172" t="s">
        <v>208</v>
      </c>
      <c r="E185" s="173" t="s">
        <v>209</v>
      </c>
      <c r="F185" s="174" t="s">
        <v>210</v>
      </c>
      <c r="G185" s="175" t="s">
        <v>128</v>
      </c>
      <c r="H185" s="176">
        <v>99.921999999999997</v>
      </c>
      <c r="I185" s="177">
        <v>33.200000000000003</v>
      </c>
      <c r="J185" s="178">
        <f>ROUND(I185*H185,2)</f>
        <v>3317.41</v>
      </c>
      <c r="K185" s="174" t="s">
        <v>129</v>
      </c>
      <c r="L185" s="179"/>
      <c r="M185" s="180" t="s">
        <v>1</v>
      </c>
      <c r="N185" s="181" t="s">
        <v>42</v>
      </c>
      <c r="P185" s="137">
        <f>O185*H185</f>
        <v>0</v>
      </c>
      <c r="Q185" s="137">
        <v>2.9999999999999997E-4</v>
      </c>
      <c r="R185" s="137">
        <f>Q185*H185</f>
        <v>2.9976599999999996E-2</v>
      </c>
      <c r="S185" s="137">
        <v>0</v>
      </c>
      <c r="T185" s="138">
        <f>S185*H185</f>
        <v>0</v>
      </c>
      <c r="AR185" s="139" t="s">
        <v>181</v>
      </c>
      <c r="AT185" s="139" t="s">
        <v>208</v>
      </c>
      <c r="AU185" s="139" t="s">
        <v>131</v>
      </c>
      <c r="AY185" s="17" t="s">
        <v>123</v>
      </c>
      <c r="BE185" s="140">
        <f>IF(N185="základní",J185,0)</f>
        <v>0</v>
      </c>
      <c r="BF185" s="140">
        <f>IF(N185="snížená",J185,0)</f>
        <v>3317.41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7" t="s">
        <v>131</v>
      </c>
      <c r="BK185" s="140">
        <f>ROUND(I185*H185,2)</f>
        <v>3317.41</v>
      </c>
      <c r="BL185" s="17" t="s">
        <v>130</v>
      </c>
      <c r="BM185" s="139" t="s">
        <v>211</v>
      </c>
    </row>
    <row r="186" spans="2:65" s="1" customFormat="1" ht="19.5">
      <c r="B186" s="32"/>
      <c r="D186" s="141" t="s">
        <v>133</v>
      </c>
      <c r="F186" s="142" t="s">
        <v>210</v>
      </c>
      <c r="I186" s="143"/>
      <c r="L186" s="32"/>
      <c r="M186" s="144"/>
      <c r="T186" s="56"/>
      <c r="AT186" s="17" t="s">
        <v>133</v>
      </c>
      <c r="AU186" s="17" t="s">
        <v>131</v>
      </c>
    </row>
    <row r="187" spans="2:65" s="12" customFormat="1">
      <c r="B187" s="145"/>
      <c r="D187" s="141" t="s">
        <v>135</v>
      </c>
      <c r="F187" s="147" t="s">
        <v>212</v>
      </c>
      <c r="H187" s="148">
        <v>99.921999999999997</v>
      </c>
      <c r="I187" s="149"/>
      <c r="L187" s="145"/>
      <c r="M187" s="150"/>
      <c r="T187" s="151"/>
      <c r="AT187" s="146" t="s">
        <v>135</v>
      </c>
      <c r="AU187" s="146" t="s">
        <v>131</v>
      </c>
      <c r="AV187" s="12" t="s">
        <v>131</v>
      </c>
      <c r="AW187" s="12" t="s">
        <v>4</v>
      </c>
      <c r="AX187" s="12" t="s">
        <v>84</v>
      </c>
      <c r="AY187" s="146" t="s">
        <v>123</v>
      </c>
    </row>
    <row r="188" spans="2:65" s="1" customFormat="1" ht="24.2" customHeight="1">
      <c r="B188" s="32"/>
      <c r="C188" s="128" t="s">
        <v>213</v>
      </c>
      <c r="D188" s="128" t="s">
        <v>125</v>
      </c>
      <c r="E188" s="129" t="s">
        <v>214</v>
      </c>
      <c r="F188" s="130" t="s">
        <v>215</v>
      </c>
      <c r="G188" s="131" t="s">
        <v>216</v>
      </c>
      <c r="H188" s="132">
        <v>32</v>
      </c>
      <c r="I188" s="133">
        <v>72.510000000000005</v>
      </c>
      <c r="J188" s="134">
        <f>ROUND(I188*H188,2)</f>
        <v>2320.3200000000002</v>
      </c>
      <c r="K188" s="130" t="s">
        <v>129</v>
      </c>
      <c r="L188" s="32"/>
      <c r="M188" s="135" t="s">
        <v>1</v>
      </c>
      <c r="N188" s="136" t="s">
        <v>42</v>
      </c>
      <c r="P188" s="137">
        <f>O188*H188</f>
        <v>0</v>
      </c>
      <c r="Q188" s="137">
        <v>4.8999999999999998E-4</v>
      </c>
      <c r="R188" s="137">
        <f>Q188*H188</f>
        <v>1.5679999999999999E-2</v>
      </c>
      <c r="S188" s="137">
        <v>0</v>
      </c>
      <c r="T188" s="138">
        <f>S188*H188</f>
        <v>0</v>
      </c>
      <c r="AR188" s="139" t="s">
        <v>130</v>
      </c>
      <c r="AT188" s="139" t="s">
        <v>125</v>
      </c>
      <c r="AU188" s="139" t="s">
        <v>131</v>
      </c>
      <c r="AY188" s="17" t="s">
        <v>123</v>
      </c>
      <c r="BE188" s="140">
        <f>IF(N188="základní",J188,0)</f>
        <v>0</v>
      </c>
      <c r="BF188" s="140">
        <f>IF(N188="snížená",J188,0)</f>
        <v>2320.3200000000002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7" t="s">
        <v>131</v>
      </c>
      <c r="BK188" s="140">
        <f>ROUND(I188*H188,2)</f>
        <v>2320.3200000000002</v>
      </c>
      <c r="BL188" s="17" t="s">
        <v>130</v>
      </c>
      <c r="BM188" s="139" t="s">
        <v>217</v>
      </c>
    </row>
    <row r="189" spans="2:65" s="1" customFormat="1" ht="19.5">
      <c r="B189" s="32"/>
      <c r="D189" s="141" t="s">
        <v>133</v>
      </c>
      <c r="F189" s="142" t="s">
        <v>218</v>
      </c>
      <c r="I189" s="143"/>
      <c r="L189" s="32"/>
      <c r="M189" s="144"/>
      <c r="T189" s="56"/>
      <c r="AT189" s="17" t="s">
        <v>133</v>
      </c>
      <c r="AU189" s="17" t="s">
        <v>131</v>
      </c>
    </row>
    <row r="190" spans="2:65" s="12" customFormat="1">
      <c r="B190" s="145"/>
      <c r="D190" s="141" t="s">
        <v>135</v>
      </c>
      <c r="E190" s="146" t="s">
        <v>1</v>
      </c>
      <c r="F190" s="147" t="s">
        <v>219</v>
      </c>
      <c r="H190" s="148">
        <v>32</v>
      </c>
      <c r="I190" s="149"/>
      <c r="L190" s="145"/>
      <c r="M190" s="150"/>
      <c r="T190" s="151"/>
      <c r="AT190" s="146" t="s">
        <v>135</v>
      </c>
      <c r="AU190" s="146" t="s">
        <v>131</v>
      </c>
      <c r="AV190" s="12" t="s">
        <v>131</v>
      </c>
      <c r="AW190" s="12" t="s">
        <v>32</v>
      </c>
      <c r="AX190" s="12" t="s">
        <v>84</v>
      </c>
      <c r="AY190" s="146" t="s">
        <v>123</v>
      </c>
    </row>
    <row r="191" spans="2:65" s="11" customFormat="1" ht="22.9" customHeight="1">
      <c r="B191" s="116"/>
      <c r="D191" s="117" t="s">
        <v>75</v>
      </c>
      <c r="E191" s="126" t="s">
        <v>130</v>
      </c>
      <c r="F191" s="126" t="s">
        <v>220</v>
      </c>
      <c r="I191" s="119"/>
      <c r="J191" s="127">
        <f>BK191</f>
        <v>27033.14</v>
      </c>
      <c r="L191" s="116"/>
      <c r="M191" s="121"/>
      <c r="P191" s="122">
        <f>SUM(P192:P198)</f>
        <v>0</v>
      </c>
      <c r="R191" s="122">
        <f>SUM(R192:R198)</f>
        <v>15.115400379999999</v>
      </c>
      <c r="T191" s="123">
        <f>SUM(T192:T198)</f>
        <v>0</v>
      </c>
      <c r="AR191" s="117" t="s">
        <v>84</v>
      </c>
      <c r="AT191" s="124" t="s">
        <v>75</v>
      </c>
      <c r="AU191" s="124" t="s">
        <v>84</v>
      </c>
      <c r="AY191" s="117" t="s">
        <v>123</v>
      </c>
      <c r="BK191" s="125">
        <f>SUM(BK192:BK198)</f>
        <v>27033.14</v>
      </c>
    </row>
    <row r="192" spans="2:65" s="1" customFormat="1" ht="24.2" customHeight="1">
      <c r="B192" s="32"/>
      <c r="C192" s="128" t="s">
        <v>221</v>
      </c>
      <c r="D192" s="128" t="s">
        <v>125</v>
      </c>
      <c r="E192" s="129" t="s">
        <v>222</v>
      </c>
      <c r="F192" s="130" t="s">
        <v>223</v>
      </c>
      <c r="G192" s="131" t="s">
        <v>139</v>
      </c>
      <c r="H192" s="132">
        <v>6.569</v>
      </c>
      <c r="I192" s="133">
        <v>4115.26</v>
      </c>
      <c r="J192" s="134">
        <f>ROUND(I192*H192,2)</f>
        <v>27033.14</v>
      </c>
      <c r="K192" s="130" t="s">
        <v>129</v>
      </c>
      <c r="L192" s="32"/>
      <c r="M192" s="135" t="s">
        <v>1</v>
      </c>
      <c r="N192" s="136" t="s">
        <v>42</v>
      </c>
      <c r="P192" s="137">
        <f>O192*H192</f>
        <v>0</v>
      </c>
      <c r="Q192" s="137">
        <v>2.3010199999999998</v>
      </c>
      <c r="R192" s="137">
        <f>Q192*H192</f>
        <v>15.115400379999999</v>
      </c>
      <c r="S192" s="137">
        <v>0</v>
      </c>
      <c r="T192" s="138">
        <f>S192*H192</f>
        <v>0</v>
      </c>
      <c r="AR192" s="139" t="s">
        <v>130</v>
      </c>
      <c r="AT192" s="139" t="s">
        <v>125</v>
      </c>
      <c r="AU192" s="139" t="s">
        <v>131</v>
      </c>
      <c r="AY192" s="17" t="s">
        <v>123</v>
      </c>
      <c r="BE192" s="140">
        <f>IF(N192="základní",J192,0)</f>
        <v>0</v>
      </c>
      <c r="BF192" s="140">
        <f>IF(N192="snížená",J192,0)</f>
        <v>27033.14</v>
      </c>
      <c r="BG192" s="140">
        <f>IF(N192="zákl. přenesená",J192,0)</f>
        <v>0</v>
      </c>
      <c r="BH192" s="140">
        <f>IF(N192="sníž. přenesená",J192,0)</f>
        <v>0</v>
      </c>
      <c r="BI192" s="140">
        <f>IF(N192="nulová",J192,0)</f>
        <v>0</v>
      </c>
      <c r="BJ192" s="17" t="s">
        <v>131</v>
      </c>
      <c r="BK192" s="140">
        <f>ROUND(I192*H192,2)</f>
        <v>27033.14</v>
      </c>
      <c r="BL192" s="17" t="s">
        <v>130</v>
      </c>
      <c r="BM192" s="139" t="s">
        <v>224</v>
      </c>
    </row>
    <row r="193" spans="2:65" s="1" customFormat="1" ht="29.25">
      <c r="B193" s="32"/>
      <c r="D193" s="141" t="s">
        <v>133</v>
      </c>
      <c r="F193" s="142" t="s">
        <v>225</v>
      </c>
      <c r="I193" s="143"/>
      <c r="L193" s="32"/>
      <c r="M193" s="144"/>
      <c r="T193" s="56"/>
      <c r="AT193" s="17" t="s">
        <v>133</v>
      </c>
      <c r="AU193" s="17" t="s">
        <v>131</v>
      </c>
    </row>
    <row r="194" spans="2:65" s="13" customFormat="1">
      <c r="B194" s="152"/>
      <c r="D194" s="141" t="s">
        <v>135</v>
      </c>
      <c r="E194" s="153" t="s">
        <v>1</v>
      </c>
      <c r="F194" s="154" t="s">
        <v>148</v>
      </c>
      <c r="H194" s="153" t="s">
        <v>1</v>
      </c>
      <c r="I194" s="155"/>
      <c r="L194" s="152"/>
      <c r="M194" s="156"/>
      <c r="T194" s="157"/>
      <c r="AT194" s="153" t="s">
        <v>135</v>
      </c>
      <c r="AU194" s="153" t="s">
        <v>131</v>
      </c>
      <c r="AV194" s="13" t="s">
        <v>84</v>
      </c>
      <c r="AW194" s="13" t="s">
        <v>32</v>
      </c>
      <c r="AX194" s="13" t="s">
        <v>76</v>
      </c>
      <c r="AY194" s="153" t="s">
        <v>123</v>
      </c>
    </row>
    <row r="195" spans="2:65" s="12" customFormat="1">
      <c r="B195" s="145"/>
      <c r="D195" s="141" t="s">
        <v>135</v>
      </c>
      <c r="E195" s="146" t="s">
        <v>1</v>
      </c>
      <c r="F195" s="147" t="s">
        <v>226</v>
      </c>
      <c r="H195" s="148">
        <v>5.0970000000000004</v>
      </c>
      <c r="I195" s="149"/>
      <c r="L195" s="145"/>
      <c r="M195" s="150"/>
      <c r="T195" s="151"/>
      <c r="AT195" s="146" t="s">
        <v>135</v>
      </c>
      <c r="AU195" s="146" t="s">
        <v>131</v>
      </c>
      <c r="AV195" s="12" t="s">
        <v>131</v>
      </c>
      <c r="AW195" s="12" t="s">
        <v>32</v>
      </c>
      <c r="AX195" s="12" t="s">
        <v>76</v>
      </c>
      <c r="AY195" s="146" t="s">
        <v>123</v>
      </c>
    </row>
    <row r="196" spans="2:65" s="13" customFormat="1">
      <c r="B196" s="152"/>
      <c r="D196" s="141" t="s">
        <v>135</v>
      </c>
      <c r="E196" s="153" t="s">
        <v>1</v>
      </c>
      <c r="F196" s="154" t="s">
        <v>150</v>
      </c>
      <c r="H196" s="153" t="s">
        <v>1</v>
      </c>
      <c r="I196" s="155"/>
      <c r="L196" s="152"/>
      <c r="M196" s="156"/>
      <c r="T196" s="157"/>
      <c r="AT196" s="153" t="s">
        <v>135</v>
      </c>
      <c r="AU196" s="153" t="s">
        <v>131</v>
      </c>
      <c r="AV196" s="13" t="s">
        <v>84</v>
      </c>
      <c r="AW196" s="13" t="s">
        <v>32</v>
      </c>
      <c r="AX196" s="13" t="s">
        <v>76</v>
      </c>
      <c r="AY196" s="153" t="s">
        <v>123</v>
      </c>
    </row>
    <row r="197" spans="2:65" s="12" customFormat="1">
      <c r="B197" s="145"/>
      <c r="D197" s="141" t="s">
        <v>135</v>
      </c>
      <c r="E197" s="146" t="s">
        <v>1</v>
      </c>
      <c r="F197" s="147" t="s">
        <v>227</v>
      </c>
      <c r="H197" s="148">
        <v>1.472</v>
      </c>
      <c r="I197" s="149"/>
      <c r="L197" s="145"/>
      <c r="M197" s="150"/>
      <c r="T197" s="151"/>
      <c r="AT197" s="146" t="s">
        <v>135</v>
      </c>
      <c r="AU197" s="146" t="s">
        <v>131</v>
      </c>
      <c r="AV197" s="12" t="s">
        <v>131</v>
      </c>
      <c r="AW197" s="12" t="s">
        <v>32</v>
      </c>
      <c r="AX197" s="12" t="s">
        <v>76</v>
      </c>
      <c r="AY197" s="146" t="s">
        <v>123</v>
      </c>
    </row>
    <row r="198" spans="2:65" s="15" customFormat="1">
      <c r="B198" s="165"/>
      <c r="D198" s="141" t="s">
        <v>135</v>
      </c>
      <c r="E198" s="166" t="s">
        <v>1</v>
      </c>
      <c r="F198" s="167" t="s">
        <v>156</v>
      </c>
      <c r="H198" s="168">
        <v>6.569</v>
      </c>
      <c r="I198" s="169"/>
      <c r="L198" s="165"/>
      <c r="M198" s="170"/>
      <c r="T198" s="171"/>
      <c r="AT198" s="166" t="s">
        <v>135</v>
      </c>
      <c r="AU198" s="166" t="s">
        <v>131</v>
      </c>
      <c r="AV198" s="15" t="s">
        <v>130</v>
      </c>
      <c r="AW198" s="15" t="s">
        <v>32</v>
      </c>
      <c r="AX198" s="15" t="s">
        <v>84</v>
      </c>
      <c r="AY198" s="166" t="s">
        <v>123</v>
      </c>
    </row>
    <row r="199" spans="2:65" s="11" customFormat="1" ht="22.9" customHeight="1">
      <c r="B199" s="116"/>
      <c r="D199" s="117" t="s">
        <v>75</v>
      </c>
      <c r="E199" s="126" t="s">
        <v>161</v>
      </c>
      <c r="F199" s="126" t="s">
        <v>228</v>
      </c>
      <c r="I199" s="119"/>
      <c r="J199" s="127">
        <f>BK199</f>
        <v>14069.490000000002</v>
      </c>
      <c r="L199" s="116"/>
      <c r="M199" s="121"/>
      <c r="P199" s="122">
        <f>SUM(P200:P204)</f>
        <v>0</v>
      </c>
      <c r="R199" s="122">
        <f>SUM(R200:R204)</f>
        <v>9.3528938999999998</v>
      </c>
      <c r="T199" s="123">
        <f>SUM(T200:T204)</f>
        <v>0</v>
      </c>
      <c r="AR199" s="117" t="s">
        <v>84</v>
      </c>
      <c r="AT199" s="124" t="s">
        <v>75</v>
      </c>
      <c r="AU199" s="124" t="s">
        <v>84</v>
      </c>
      <c r="AY199" s="117" t="s">
        <v>123</v>
      </c>
      <c r="BK199" s="125">
        <f>SUM(BK200:BK204)</f>
        <v>14069.490000000002</v>
      </c>
    </row>
    <row r="200" spans="2:65" s="1" customFormat="1" ht="21.75" customHeight="1">
      <c r="B200" s="32"/>
      <c r="C200" s="128" t="s">
        <v>229</v>
      </c>
      <c r="D200" s="128" t="s">
        <v>125</v>
      </c>
      <c r="E200" s="129" t="s">
        <v>230</v>
      </c>
      <c r="F200" s="130" t="s">
        <v>231</v>
      </c>
      <c r="G200" s="131" t="s">
        <v>128</v>
      </c>
      <c r="H200" s="132">
        <v>21.745000000000001</v>
      </c>
      <c r="I200" s="133">
        <v>239.21</v>
      </c>
      <c r="J200" s="134">
        <f>ROUND(I200*H200,2)</f>
        <v>5201.62</v>
      </c>
      <c r="K200" s="130" t="s">
        <v>129</v>
      </c>
      <c r="L200" s="32"/>
      <c r="M200" s="135" t="s">
        <v>1</v>
      </c>
      <c r="N200" s="136" t="s">
        <v>42</v>
      </c>
      <c r="P200" s="137">
        <f>O200*H200</f>
        <v>0</v>
      </c>
      <c r="Q200" s="137">
        <v>0.34499999999999997</v>
      </c>
      <c r="R200" s="137">
        <f>Q200*H200</f>
        <v>7.5020249999999997</v>
      </c>
      <c r="S200" s="137">
        <v>0</v>
      </c>
      <c r="T200" s="138">
        <f>S200*H200</f>
        <v>0</v>
      </c>
      <c r="AR200" s="139" t="s">
        <v>130</v>
      </c>
      <c r="AT200" s="139" t="s">
        <v>125</v>
      </c>
      <c r="AU200" s="139" t="s">
        <v>131</v>
      </c>
      <c r="AY200" s="17" t="s">
        <v>123</v>
      </c>
      <c r="BE200" s="140">
        <f>IF(N200="základní",J200,0)</f>
        <v>0</v>
      </c>
      <c r="BF200" s="140">
        <f>IF(N200="snížená",J200,0)</f>
        <v>5201.62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7" t="s">
        <v>131</v>
      </c>
      <c r="BK200" s="140">
        <f>ROUND(I200*H200,2)</f>
        <v>5201.62</v>
      </c>
      <c r="BL200" s="17" t="s">
        <v>130</v>
      </c>
      <c r="BM200" s="139" t="s">
        <v>232</v>
      </c>
    </row>
    <row r="201" spans="2:65" s="1" customFormat="1" ht="19.5">
      <c r="B201" s="32"/>
      <c r="D201" s="141" t="s">
        <v>133</v>
      </c>
      <c r="F201" s="142" t="s">
        <v>233</v>
      </c>
      <c r="I201" s="143"/>
      <c r="L201" s="32"/>
      <c r="M201" s="144"/>
      <c r="T201" s="56"/>
      <c r="AT201" s="17" t="s">
        <v>133</v>
      </c>
      <c r="AU201" s="17" t="s">
        <v>131</v>
      </c>
    </row>
    <row r="202" spans="2:65" s="12" customFormat="1">
      <c r="B202" s="145"/>
      <c r="D202" s="141" t="s">
        <v>135</v>
      </c>
      <c r="E202" s="146" t="s">
        <v>1</v>
      </c>
      <c r="F202" s="147" t="s">
        <v>234</v>
      </c>
      <c r="H202" s="148">
        <v>21.745000000000001</v>
      </c>
      <c r="I202" s="149"/>
      <c r="L202" s="145"/>
      <c r="M202" s="150"/>
      <c r="T202" s="151"/>
      <c r="AT202" s="146" t="s">
        <v>135</v>
      </c>
      <c r="AU202" s="146" t="s">
        <v>131</v>
      </c>
      <c r="AV202" s="12" t="s">
        <v>131</v>
      </c>
      <c r="AW202" s="12" t="s">
        <v>32</v>
      </c>
      <c r="AX202" s="12" t="s">
        <v>84</v>
      </c>
      <c r="AY202" s="146" t="s">
        <v>123</v>
      </c>
    </row>
    <row r="203" spans="2:65" s="1" customFormat="1" ht="24.2" customHeight="1">
      <c r="B203" s="32"/>
      <c r="C203" s="128" t="s">
        <v>235</v>
      </c>
      <c r="D203" s="128" t="s">
        <v>125</v>
      </c>
      <c r="E203" s="129" t="s">
        <v>236</v>
      </c>
      <c r="F203" s="130" t="s">
        <v>237</v>
      </c>
      <c r="G203" s="131" t="s">
        <v>128</v>
      </c>
      <c r="H203" s="132">
        <v>20.745000000000001</v>
      </c>
      <c r="I203" s="133">
        <v>427.47</v>
      </c>
      <c r="J203" s="134">
        <f>ROUND(I203*H203,2)</f>
        <v>8867.8700000000008</v>
      </c>
      <c r="K203" s="130" t="s">
        <v>129</v>
      </c>
      <c r="L203" s="32"/>
      <c r="M203" s="135" t="s">
        <v>1</v>
      </c>
      <c r="N203" s="136" t="s">
        <v>42</v>
      </c>
      <c r="P203" s="137">
        <f>O203*H203</f>
        <v>0</v>
      </c>
      <c r="Q203" s="137">
        <v>8.9219999999999994E-2</v>
      </c>
      <c r="R203" s="137">
        <f>Q203*H203</f>
        <v>1.8508689</v>
      </c>
      <c r="S203" s="137">
        <v>0</v>
      </c>
      <c r="T203" s="138">
        <f>S203*H203</f>
        <v>0</v>
      </c>
      <c r="AR203" s="139" t="s">
        <v>130</v>
      </c>
      <c r="AT203" s="139" t="s">
        <v>125</v>
      </c>
      <c r="AU203" s="139" t="s">
        <v>131</v>
      </c>
      <c r="AY203" s="17" t="s">
        <v>123</v>
      </c>
      <c r="BE203" s="140">
        <f>IF(N203="základní",J203,0)</f>
        <v>0</v>
      </c>
      <c r="BF203" s="140">
        <f>IF(N203="snížená",J203,0)</f>
        <v>8867.8700000000008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7" t="s">
        <v>131</v>
      </c>
      <c r="BK203" s="140">
        <f>ROUND(I203*H203,2)</f>
        <v>8867.8700000000008</v>
      </c>
      <c r="BL203" s="17" t="s">
        <v>130</v>
      </c>
      <c r="BM203" s="139" t="s">
        <v>238</v>
      </c>
    </row>
    <row r="204" spans="2:65" s="1" customFormat="1" ht="48.75">
      <c r="B204" s="32"/>
      <c r="D204" s="141" t="s">
        <v>133</v>
      </c>
      <c r="F204" s="142" t="s">
        <v>239</v>
      </c>
      <c r="I204" s="143"/>
      <c r="L204" s="32"/>
      <c r="M204" s="144"/>
      <c r="T204" s="56"/>
      <c r="AT204" s="17" t="s">
        <v>133</v>
      </c>
      <c r="AU204" s="17" t="s">
        <v>131</v>
      </c>
    </row>
    <row r="205" spans="2:65" s="11" customFormat="1" ht="22.9" customHeight="1">
      <c r="B205" s="116"/>
      <c r="D205" s="117" t="s">
        <v>75</v>
      </c>
      <c r="E205" s="126" t="s">
        <v>167</v>
      </c>
      <c r="F205" s="126" t="s">
        <v>240</v>
      </c>
      <c r="I205" s="119"/>
      <c r="J205" s="127">
        <f>BK205</f>
        <v>22982.720000000001</v>
      </c>
      <c r="L205" s="116"/>
      <c r="M205" s="121"/>
      <c r="P205" s="122">
        <f>SUM(P206:P216)</f>
        <v>0</v>
      </c>
      <c r="R205" s="122">
        <f>SUM(R206:R216)</f>
        <v>1.8631965300000002</v>
      </c>
      <c r="T205" s="123">
        <f>SUM(T206:T216)</f>
        <v>0</v>
      </c>
      <c r="AR205" s="117" t="s">
        <v>84</v>
      </c>
      <c r="AT205" s="124" t="s">
        <v>75</v>
      </c>
      <c r="AU205" s="124" t="s">
        <v>84</v>
      </c>
      <c r="AY205" s="117" t="s">
        <v>123</v>
      </c>
      <c r="BK205" s="125">
        <f>SUM(BK206:BK216)</f>
        <v>22982.720000000001</v>
      </c>
    </row>
    <row r="206" spans="2:65" s="1" customFormat="1" ht="24.2" customHeight="1">
      <c r="B206" s="32"/>
      <c r="C206" s="128" t="s">
        <v>241</v>
      </c>
      <c r="D206" s="128" t="s">
        <v>125</v>
      </c>
      <c r="E206" s="129" t="s">
        <v>242</v>
      </c>
      <c r="F206" s="130" t="s">
        <v>243</v>
      </c>
      <c r="G206" s="131" t="s">
        <v>128</v>
      </c>
      <c r="H206" s="132">
        <v>39.984000000000002</v>
      </c>
      <c r="I206" s="133">
        <v>322.87</v>
      </c>
      <c r="J206" s="134">
        <f>ROUND(I206*H206,2)</f>
        <v>12909.63</v>
      </c>
      <c r="K206" s="130" t="s">
        <v>129</v>
      </c>
      <c r="L206" s="32"/>
      <c r="M206" s="135" t="s">
        <v>1</v>
      </c>
      <c r="N206" s="136" t="s">
        <v>42</v>
      </c>
      <c r="P206" s="137">
        <f>O206*H206</f>
        <v>0</v>
      </c>
      <c r="Q206" s="137">
        <v>2.0480000000000002E-2</v>
      </c>
      <c r="R206" s="137">
        <f>Q206*H206</f>
        <v>0.8188723200000001</v>
      </c>
      <c r="S206" s="137">
        <v>0</v>
      </c>
      <c r="T206" s="138">
        <f>S206*H206</f>
        <v>0</v>
      </c>
      <c r="AR206" s="139" t="s">
        <v>130</v>
      </c>
      <c r="AT206" s="139" t="s">
        <v>125</v>
      </c>
      <c r="AU206" s="139" t="s">
        <v>131</v>
      </c>
      <c r="AY206" s="17" t="s">
        <v>123</v>
      </c>
      <c r="BE206" s="140">
        <f>IF(N206="základní",J206,0)</f>
        <v>0</v>
      </c>
      <c r="BF206" s="140">
        <f>IF(N206="snížená",J206,0)</f>
        <v>12909.63</v>
      </c>
      <c r="BG206" s="140">
        <f>IF(N206="zákl. přenesená",J206,0)</f>
        <v>0</v>
      </c>
      <c r="BH206" s="140">
        <f>IF(N206="sníž. přenesená",J206,0)</f>
        <v>0</v>
      </c>
      <c r="BI206" s="140">
        <f>IF(N206="nulová",J206,0)</f>
        <v>0</v>
      </c>
      <c r="BJ206" s="17" t="s">
        <v>131</v>
      </c>
      <c r="BK206" s="140">
        <f>ROUND(I206*H206,2)</f>
        <v>12909.63</v>
      </c>
      <c r="BL206" s="17" t="s">
        <v>130</v>
      </c>
      <c r="BM206" s="139" t="s">
        <v>244</v>
      </c>
    </row>
    <row r="207" spans="2:65" s="1" customFormat="1" ht="19.5">
      <c r="B207" s="32"/>
      <c r="D207" s="141" t="s">
        <v>133</v>
      </c>
      <c r="F207" s="142" t="s">
        <v>245</v>
      </c>
      <c r="I207" s="143"/>
      <c r="L207" s="32"/>
      <c r="M207" s="144"/>
      <c r="T207" s="56"/>
      <c r="AT207" s="17" t="s">
        <v>133</v>
      </c>
      <c r="AU207" s="17" t="s">
        <v>131</v>
      </c>
    </row>
    <row r="208" spans="2:65" s="1" customFormat="1" ht="33" customHeight="1">
      <c r="B208" s="32"/>
      <c r="C208" s="128" t="s">
        <v>246</v>
      </c>
      <c r="D208" s="128" t="s">
        <v>125</v>
      </c>
      <c r="E208" s="129" t="s">
        <v>247</v>
      </c>
      <c r="F208" s="130" t="s">
        <v>248</v>
      </c>
      <c r="G208" s="131" t="s">
        <v>128</v>
      </c>
      <c r="H208" s="132">
        <v>39.984000000000002</v>
      </c>
      <c r="I208" s="133">
        <v>88.55</v>
      </c>
      <c r="J208" s="134">
        <f>ROUND(I208*H208,2)</f>
        <v>3540.58</v>
      </c>
      <c r="K208" s="130" t="s">
        <v>129</v>
      </c>
      <c r="L208" s="32"/>
      <c r="M208" s="135" t="s">
        <v>1</v>
      </c>
      <c r="N208" s="136" t="s">
        <v>42</v>
      </c>
      <c r="P208" s="137">
        <f>O208*H208</f>
        <v>0</v>
      </c>
      <c r="Q208" s="137">
        <v>7.9000000000000008E-3</v>
      </c>
      <c r="R208" s="137">
        <f>Q208*H208</f>
        <v>0.31587360000000003</v>
      </c>
      <c r="S208" s="137">
        <v>0</v>
      </c>
      <c r="T208" s="138">
        <f>S208*H208</f>
        <v>0</v>
      </c>
      <c r="AR208" s="139" t="s">
        <v>130</v>
      </c>
      <c r="AT208" s="139" t="s">
        <v>125</v>
      </c>
      <c r="AU208" s="139" t="s">
        <v>131</v>
      </c>
      <c r="AY208" s="17" t="s">
        <v>123</v>
      </c>
      <c r="BE208" s="140">
        <f>IF(N208="základní",J208,0)</f>
        <v>0</v>
      </c>
      <c r="BF208" s="140">
        <f>IF(N208="snížená",J208,0)</f>
        <v>3540.58</v>
      </c>
      <c r="BG208" s="140">
        <f>IF(N208="zákl. přenesená",J208,0)</f>
        <v>0</v>
      </c>
      <c r="BH208" s="140">
        <f>IF(N208="sníž. přenesená",J208,0)</f>
        <v>0</v>
      </c>
      <c r="BI208" s="140">
        <f>IF(N208="nulová",J208,0)</f>
        <v>0</v>
      </c>
      <c r="BJ208" s="17" t="s">
        <v>131</v>
      </c>
      <c r="BK208" s="140">
        <f>ROUND(I208*H208,2)</f>
        <v>3540.58</v>
      </c>
      <c r="BL208" s="17" t="s">
        <v>130</v>
      </c>
      <c r="BM208" s="139" t="s">
        <v>249</v>
      </c>
    </row>
    <row r="209" spans="2:65" s="1" customFormat="1" ht="29.25">
      <c r="B209" s="32"/>
      <c r="D209" s="141" t="s">
        <v>133</v>
      </c>
      <c r="F209" s="142" t="s">
        <v>250</v>
      </c>
      <c r="I209" s="143"/>
      <c r="L209" s="32"/>
      <c r="M209" s="144"/>
      <c r="T209" s="56"/>
      <c r="AT209" s="17" t="s">
        <v>133</v>
      </c>
      <c r="AU209" s="17" t="s">
        <v>131</v>
      </c>
    </row>
    <row r="210" spans="2:65" s="1" customFormat="1" ht="24.2" customHeight="1">
      <c r="B210" s="32"/>
      <c r="C210" s="128" t="s">
        <v>251</v>
      </c>
      <c r="D210" s="128" t="s">
        <v>125</v>
      </c>
      <c r="E210" s="129" t="s">
        <v>252</v>
      </c>
      <c r="F210" s="130" t="s">
        <v>253</v>
      </c>
      <c r="G210" s="131" t="s">
        <v>128</v>
      </c>
      <c r="H210" s="132">
        <v>7.9969999999999999</v>
      </c>
      <c r="I210" s="133">
        <v>690</v>
      </c>
      <c r="J210" s="134">
        <f>ROUND(I210*H210,2)</f>
        <v>5517.93</v>
      </c>
      <c r="K210" s="130" t="s">
        <v>1</v>
      </c>
      <c r="L210" s="32"/>
      <c r="M210" s="135" t="s">
        <v>1</v>
      </c>
      <c r="N210" s="136" t="s">
        <v>42</v>
      </c>
      <c r="P210" s="137">
        <f>O210*H210</f>
        <v>0</v>
      </c>
      <c r="Q210" s="137">
        <v>5.3129999999999997E-2</v>
      </c>
      <c r="R210" s="137">
        <f>Q210*H210</f>
        <v>0.42488060999999999</v>
      </c>
      <c r="S210" s="137">
        <v>0</v>
      </c>
      <c r="T210" s="138">
        <f>S210*H210</f>
        <v>0</v>
      </c>
      <c r="AR210" s="139" t="s">
        <v>130</v>
      </c>
      <c r="AT210" s="139" t="s">
        <v>125</v>
      </c>
      <c r="AU210" s="139" t="s">
        <v>131</v>
      </c>
      <c r="AY210" s="17" t="s">
        <v>123</v>
      </c>
      <c r="BE210" s="140">
        <f>IF(N210="základní",J210,0)</f>
        <v>0</v>
      </c>
      <c r="BF210" s="140">
        <f>IF(N210="snížená",J210,0)</f>
        <v>5517.93</v>
      </c>
      <c r="BG210" s="140">
        <f>IF(N210="zákl. přenesená",J210,0)</f>
        <v>0</v>
      </c>
      <c r="BH210" s="140">
        <f>IF(N210="sníž. přenesená",J210,0)</f>
        <v>0</v>
      </c>
      <c r="BI210" s="140">
        <f>IF(N210="nulová",J210,0)</f>
        <v>0</v>
      </c>
      <c r="BJ210" s="17" t="s">
        <v>131</v>
      </c>
      <c r="BK210" s="140">
        <f>ROUND(I210*H210,2)</f>
        <v>5517.93</v>
      </c>
      <c r="BL210" s="17" t="s">
        <v>130</v>
      </c>
      <c r="BM210" s="139" t="s">
        <v>254</v>
      </c>
    </row>
    <row r="211" spans="2:65" s="1" customFormat="1">
      <c r="B211" s="32"/>
      <c r="D211" s="141" t="s">
        <v>133</v>
      </c>
      <c r="F211" s="142" t="s">
        <v>253</v>
      </c>
      <c r="I211" s="143"/>
      <c r="L211" s="32"/>
      <c r="M211" s="144"/>
      <c r="T211" s="56"/>
      <c r="AT211" s="17" t="s">
        <v>133</v>
      </c>
      <c r="AU211" s="17" t="s">
        <v>131</v>
      </c>
    </row>
    <row r="212" spans="2:65" s="13" customFormat="1">
      <c r="B212" s="152"/>
      <c r="D212" s="141" t="s">
        <v>135</v>
      </c>
      <c r="E212" s="153" t="s">
        <v>1</v>
      </c>
      <c r="F212" s="154" t="s">
        <v>255</v>
      </c>
      <c r="H212" s="153" t="s">
        <v>1</v>
      </c>
      <c r="I212" s="155"/>
      <c r="L212" s="152"/>
      <c r="M212" s="156"/>
      <c r="T212" s="157"/>
      <c r="AT212" s="153" t="s">
        <v>135</v>
      </c>
      <c r="AU212" s="153" t="s">
        <v>131</v>
      </c>
      <c r="AV212" s="13" t="s">
        <v>84</v>
      </c>
      <c r="AW212" s="13" t="s">
        <v>32</v>
      </c>
      <c r="AX212" s="13" t="s">
        <v>76</v>
      </c>
      <c r="AY212" s="153" t="s">
        <v>123</v>
      </c>
    </row>
    <row r="213" spans="2:65" s="12" customFormat="1">
      <c r="B213" s="145"/>
      <c r="D213" s="141" t="s">
        <v>135</v>
      </c>
      <c r="E213" s="146" t="s">
        <v>1</v>
      </c>
      <c r="F213" s="147" t="s">
        <v>256</v>
      </c>
      <c r="H213" s="148">
        <v>7.9969999999999999</v>
      </c>
      <c r="I213" s="149"/>
      <c r="L213" s="145"/>
      <c r="M213" s="150"/>
      <c r="T213" s="151"/>
      <c r="AT213" s="146" t="s">
        <v>135</v>
      </c>
      <c r="AU213" s="146" t="s">
        <v>131</v>
      </c>
      <c r="AV213" s="12" t="s">
        <v>131</v>
      </c>
      <c r="AW213" s="12" t="s">
        <v>32</v>
      </c>
      <c r="AX213" s="12" t="s">
        <v>84</v>
      </c>
      <c r="AY213" s="146" t="s">
        <v>123</v>
      </c>
    </row>
    <row r="214" spans="2:65" s="1" customFormat="1" ht="24.2" customHeight="1">
      <c r="B214" s="32"/>
      <c r="C214" s="128" t="s">
        <v>257</v>
      </c>
      <c r="D214" s="128" t="s">
        <v>125</v>
      </c>
      <c r="E214" s="129" t="s">
        <v>258</v>
      </c>
      <c r="F214" s="130" t="s">
        <v>259</v>
      </c>
      <c r="G214" s="131" t="s">
        <v>128</v>
      </c>
      <c r="H214" s="132">
        <v>1</v>
      </c>
      <c r="I214" s="133">
        <v>1014.58</v>
      </c>
      <c r="J214" s="134">
        <f>ROUND(I214*H214,2)</f>
        <v>1014.58</v>
      </c>
      <c r="K214" s="130" t="s">
        <v>129</v>
      </c>
      <c r="L214" s="32"/>
      <c r="M214" s="135" t="s">
        <v>1</v>
      </c>
      <c r="N214" s="136" t="s">
        <v>42</v>
      </c>
      <c r="P214" s="137">
        <f>O214*H214</f>
        <v>0</v>
      </c>
      <c r="Q214" s="137">
        <v>0.30357000000000001</v>
      </c>
      <c r="R214" s="137">
        <f>Q214*H214</f>
        <v>0.30357000000000001</v>
      </c>
      <c r="S214" s="137">
        <v>0</v>
      </c>
      <c r="T214" s="138">
        <f>S214*H214</f>
        <v>0</v>
      </c>
      <c r="AR214" s="139" t="s">
        <v>130</v>
      </c>
      <c r="AT214" s="139" t="s">
        <v>125</v>
      </c>
      <c r="AU214" s="139" t="s">
        <v>131</v>
      </c>
      <c r="AY214" s="17" t="s">
        <v>123</v>
      </c>
      <c r="BE214" s="140">
        <f>IF(N214="základní",J214,0)</f>
        <v>0</v>
      </c>
      <c r="BF214" s="140">
        <f>IF(N214="snížená",J214,0)</f>
        <v>1014.58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7" t="s">
        <v>131</v>
      </c>
      <c r="BK214" s="140">
        <f>ROUND(I214*H214,2)</f>
        <v>1014.58</v>
      </c>
      <c r="BL214" s="17" t="s">
        <v>130</v>
      </c>
      <c r="BM214" s="139" t="s">
        <v>260</v>
      </c>
    </row>
    <row r="215" spans="2:65" s="1" customFormat="1" ht="19.5">
      <c r="B215" s="32"/>
      <c r="D215" s="141" t="s">
        <v>133</v>
      </c>
      <c r="F215" s="142" t="s">
        <v>261</v>
      </c>
      <c r="I215" s="143"/>
      <c r="L215" s="32"/>
      <c r="M215" s="144"/>
      <c r="T215" s="56"/>
      <c r="AT215" s="17" t="s">
        <v>133</v>
      </c>
      <c r="AU215" s="17" t="s">
        <v>131</v>
      </c>
    </row>
    <row r="216" spans="2:65" s="12" customFormat="1">
      <c r="B216" s="145"/>
      <c r="D216" s="141" t="s">
        <v>135</v>
      </c>
      <c r="E216" s="146" t="s">
        <v>1</v>
      </c>
      <c r="F216" s="147" t="s">
        <v>262</v>
      </c>
      <c r="H216" s="148">
        <v>1</v>
      </c>
      <c r="I216" s="149"/>
      <c r="L216" s="145"/>
      <c r="M216" s="150"/>
      <c r="T216" s="151"/>
      <c r="AT216" s="146" t="s">
        <v>135</v>
      </c>
      <c r="AU216" s="146" t="s">
        <v>131</v>
      </c>
      <c r="AV216" s="12" t="s">
        <v>131</v>
      </c>
      <c r="AW216" s="12" t="s">
        <v>32</v>
      </c>
      <c r="AX216" s="12" t="s">
        <v>84</v>
      </c>
      <c r="AY216" s="146" t="s">
        <v>123</v>
      </c>
    </row>
    <row r="217" spans="2:65" s="11" customFormat="1" ht="22.9" customHeight="1">
      <c r="B217" s="116"/>
      <c r="D217" s="117" t="s">
        <v>75</v>
      </c>
      <c r="E217" s="126" t="s">
        <v>181</v>
      </c>
      <c r="F217" s="126" t="s">
        <v>263</v>
      </c>
      <c r="I217" s="119"/>
      <c r="J217" s="127">
        <f>BK217</f>
        <v>19129.370000000003</v>
      </c>
      <c r="L217" s="116"/>
      <c r="M217" s="121"/>
      <c r="P217" s="122">
        <f>SUM(P218:P227)</f>
        <v>0</v>
      </c>
      <c r="R217" s="122">
        <f>SUM(R218:R227)</f>
        <v>0.40034999999999998</v>
      </c>
      <c r="T217" s="123">
        <f>SUM(T218:T227)</f>
        <v>0</v>
      </c>
      <c r="AR217" s="117" t="s">
        <v>84</v>
      </c>
      <c r="AT217" s="124" t="s">
        <v>75</v>
      </c>
      <c r="AU217" s="124" t="s">
        <v>84</v>
      </c>
      <c r="AY217" s="117" t="s">
        <v>123</v>
      </c>
      <c r="BK217" s="125">
        <f>SUM(BK218:BK227)</f>
        <v>19129.370000000003</v>
      </c>
    </row>
    <row r="218" spans="2:65" s="1" customFormat="1" ht="24.2" customHeight="1">
      <c r="B218" s="32"/>
      <c r="C218" s="128" t="s">
        <v>7</v>
      </c>
      <c r="D218" s="128" t="s">
        <v>125</v>
      </c>
      <c r="E218" s="129" t="s">
        <v>264</v>
      </c>
      <c r="F218" s="130" t="s">
        <v>265</v>
      </c>
      <c r="G218" s="131" t="s">
        <v>266</v>
      </c>
      <c r="H218" s="132">
        <v>1</v>
      </c>
      <c r="I218" s="133">
        <v>1312.14</v>
      </c>
      <c r="J218" s="134">
        <f>ROUND(I218*H218,2)</f>
        <v>1312.14</v>
      </c>
      <c r="K218" s="130" t="s">
        <v>129</v>
      </c>
      <c r="L218" s="32"/>
      <c r="M218" s="135" t="s">
        <v>1</v>
      </c>
      <c r="N218" s="136" t="s">
        <v>42</v>
      </c>
      <c r="P218" s="137">
        <f>O218*H218</f>
        <v>0</v>
      </c>
      <c r="Q218" s="137">
        <v>0.04</v>
      </c>
      <c r="R218" s="137">
        <f>Q218*H218</f>
        <v>0.04</v>
      </c>
      <c r="S218" s="137">
        <v>0</v>
      </c>
      <c r="T218" s="138">
        <f>S218*H218</f>
        <v>0</v>
      </c>
      <c r="AR218" s="139" t="s">
        <v>130</v>
      </c>
      <c r="AT218" s="139" t="s">
        <v>125</v>
      </c>
      <c r="AU218" s="139" t="s">
        <v>131</v>
      </c>
      <c r="AY218" s="17" t="s">
        <v>123</v>
      </c>
      <c r="BE218" s="140">
        <f>IF(N218="základní",J218,0)</f>
        <v>0</v>
      </c>
      <c r="BF218" s="140">
        <f>IF(N218="snížená",J218,0)</f>
        <v>1312.14</v>
      </c>
      <c r="BG218" s="140">
        <f>IF(N218="zákl. přenesená",J218,0)</f>
        <v>0</v>
      </c>
      <c r="BH218" s="140">
        <f>IF(N218="sníž. přenesená",J218,0)</f>
        <v>0</v>
      </c>
      <c r="BI218" s="140">
        <f>IF(N218="nulová",J218,0)</f>
        <v>0</v>
      </c>
      <c r="BJ218" s="17" t="s">
        <v>131</v>
      </c>
      <c r="BK218" s="140">
        <f>ROUND(I218*H218,2)</f>
        <v>1312.14</v>
      </c>
      <c r="BL218" s="17" t="s">
        <v>130</v>
      </c>
      <c r="BM218" s="139" t="s">
        <v>267</v>
      </c>
    </row>
    <row r="219" spans="2:65" s="1" customFormat="1" ht="29.25">
      <c r="B219" s="32"/>
      <c r="D219" s="141" t="s">
        <v>133</v>
      </c>
      <c r="F219" s="142" t="s">
        <v>268</v>
      </c>
      <c r="I219" s="143"/>
      <c r="L219" s="32"/>
      <c r="M219" s="144"/>
      <c r="T219" s="56"/>
      <c r="AT219" s="17" t="s">
        <v>133</v>
      </c>
      <c r="AU219" s="17" t="s">
        <v>131</v>
      </c>
    </row>
    <row r="220" spans="2:65" s="1" customFormat="1" ht="24.2" customHeight="1">
      <c r="B220" s="32"/>
      <c r="C220" s="128" t="s">
        <v>269</v>
      </c>
      <c r="D220" s="128" t="s">
        <v>125</v>
      </c>
      <c r="E220" s="129" t="s">
        <v>270</v>
      </c>
      <c r="F220" s="130" t="s">
        <v>271</v>
      </c>
      <c r="G220" s="131" t="s">
        <v>266</v>
      </c>
      <c r="H220" s="132">
        <v>2</v>
      </c>
      <c r="I220" s="133">
        <v>1852.83</v>
      </c>
      <c r="J220" s="134">
        <f>ROUND(I220*H220,2)</f>
        <v>3705.66</v>
      </c>
      <c r="K220" s="130" t="s">
        <v>129</v>
      </c>
      <c r="L220" s="32"/>
      <c r="M220" s="135" t="s">
        <v>1</v>
      </c>
      <c r="N220" s="136" t="s">
        <v>42</v>
      </c>
      <c r="P220" s="137">
        <f>O220*H220</f>
        <v>0</v>
      </c>
      <c r="Q220" s="137">
        <v>5.4460000000000001E-2</v>
      </c>
      <c r="R220" s="137">
        <f>Q220*H220</f>
        <v>0.10892</v>
      </c>
      <c r="S220" s="137">
        <v>0</v>
      </c>
      <c r="T220" s="138">
        <f>S220*H220</f>
        <v>0</v>
      </c>
      <c r="AR220" s="139" t="s">
        <v>130</v>
      </c>
      <c r="AT220" s="139" t="s">
        <v>125</v>
      </c>
      <c r="AU220" s="139" t="s">
        <v>131</v>
      </c>
      <c r="AY220" s="17" t="s">
        <v>123</v>
      </c>
      <c r="BE220" s="140">
        <f>IF(N220="základní",J220,0)</f>
        <v>0</v>
      </c>
      <c r="BF220" s="140">
        <f>IF(N220="snížená",J220,0)</f>
        <v>3705.66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7" t="s">
        <v>131</v>
      </c>
      <c r="BK220" s="140">
        <f>ROUND(I220*H220,2)</f>
        <v>3705.66</v>
      </c>
      <c r="BL220" s="17" t="s">
        <v>130</v>
      </c>
      <c r="BM220" s="139" t="s">
        <v>272</v>
      </c>
    </row>
    <row r="221" spans="2:65" s="1" customFormat="1" ht="29.25">
      <c r="B221" s="32"/>
      <c r="D221" s="141" t="s">
        <v>133</v>
      </c>
      <c r="F221" s="142" t="s">
        <v>273</v>
      </c>
      <c r="I221" s="143"/>
      <c r="L221" s="32"/>
      <c r="M221" s="144"/>
      <c r="T221" s="56"/>
      <c r="AT221" s="17" t="s">
        <v>133</v>
      </c>
      <c r="AU221" s="17" t="s">
        <v>131</v>
      </c>
    </row>
    <row r="222" spans="2:65" s="1" customFormat="1" ht="33" customHeight="1">
      <c r="B222" s="32"/>
      <c r="C222" s="128" t="s">
        <v>274</v>
      </c>
      <c r="D222" s="128" t="s">
        <v>125</v>
      </c>
      <c r="E222" s="129" t="s">
        <v>275</v>
      </c>
      <c r="F222" s="130" t="s">
        <v>276</v>
      </c>
      <c r="G222" s="131" t="s">
        <v>266</v>
      </c>
      <c r="H222" s="132">
        <v>2</v>
      </c>
      <c r="I222" s="133">
        <v>864</v>
      </c>
      <c r="J222" s="134">
        <f>ROUND(I222*H222,2)</f>
        <v>1728</v>
      </c>
      <c r="K222" s="130" t="s">
        <v>129</v>
      </c>
      <c r="L222" s="32"/>
      <c r="M222" s="135" t="s">
        <v>1</v>
      </c>
      <c r="N222" s="136" t="s">
        <v>42</v>
      </c>
      <c r="P222" s="137">
        <f>O222*H222</f>
        <v>0</v>
      </c>
      <c r="Q222" s="137">
        <v>6.5500000000000003E-3</v>
      </c>
      <c r="R222" s="137">
        <f>Q222*H222</f>
        <v>1.3100000000000001E-2</v>
      </c>
      <c r="S222" s="137">
        <v>0</v>
      </c>
      <c r="T222" s="138">
        <f>S222*H222</f>
        <v>0</v>
      </c>
      <c r="AR222" s="139" t="s">
        <v>130</v>
      </c>
      <c r="AT222" s="139" t="s">
        <v>125</v>
      </c>
      <c r="AU222" s="139" t="s">
        <v>131</v>
      </c>
      <c r="AY222" s="17" t="s">
        <v>123</v>
      </c>
      <c r="BE222" s="140">
        <f>IF(N222="základní",J222,0)</f>
        <v>0</v>
      </c>
      <c r="BF222" s="140">
        <f>IF(N222="snížená",J222,0)</f>
        <v>1728</v>
      </c>
      <c r="BG222" s="140">
        <f>IF(N222="zákl. přenesená",J222,0)</f>
        <v>0</v>
      </c>
      <c r="BH222" s="140">
        <f>IF(N222="sníž. přenesená",J222,0)</f>
        <v>0</v>
      </c>
      <c r="BI222" s="140">
        <f>IF(N222="nulová",J222,0)</f>
        <v>0</v>
      </c>
      <c r="BJ222" s="17" t="s">
        <v>131</v>
      </c>
      <c r="BK222" s="140">
        <f>ROUND(I222*H222,2)</f>
        <v>1728</v>
      </c>
      <c r="BL222" s="17" t="s">
        <v>130</v>
      </c>
      <c r="BM222" s="139" t="s">
        <v>277</v>
      </c>
    </row>
    <row r="223" spans="2:65" s="1" customFormat="1" ht="19.5">
      <c r="B223" s="32"/>
      <c r="D223" s="141" t="s">
        <v>133</v>
      </c>
      <c r="F223" s="142" t="s">
        <v>278</v>
      </c>
      <c r="I223" s="143"/>
      <c r="L223" s="32"/>
      <c r="M223" s="144"/>
      <c r="T223" s="56"/>
      <c r="AT223" s="17" t="s">
        <v>133</v>
      </c>
      <c r="AU223" s="17" t="s">
        <v>131</v>
      </c>
    </row>
    <row r="224" spans="2:65" s="1" customFormat="1" ht="33" customHeight="1">
      <c r="B224" s="32"/>
      <c r="C224" s="128" t="s">
        <v>279</v>
      </c>
      <c r="D224" s="128" t="s">
        <v>125</v>
      </c>
      <c r="E224" s="129" t="s">
        <v>280</v>
      </c>
      <c r="F224" s="130" t="s">
        <v>281</v>
      </c>
      <c r="G224" s="131" t="s">
        <v>266</v>
      </c>
      <c r="H224" s="132">
        <v>1</v>
      </c>
      <c r="I224" s="133">
        <v>1300.97</v>
      </c>
      <c r="J224" s="134">
        <f>ROUND(I224*H224,2)</f>
        <v>1300.97</v>
      </c>
      <c r="K224" s="130" t="s">
        <v>129</v>
      </c>
      <c r="L224" s="32"/>
      <c r="M224" s="135" t="s">
        <v>1</v>
      </c>
      <c r="N224" s="136" t="s">
        <v>42</v>
      </c>
      <c r="P224" s="137">
        <f>O224*H224</f>
        <v>0</v>
      </c>
      <c r="Q224" s="137">
        <v>1.048E-2</v>
      </c>
      <c r="R224" s="137">
        <f>Q224*H224</f>
        <v>1.048E-2</v>
      </c>
      <c r="S224" s="137">
        <v>0</v>
      </c>
      <c r="T224" s="138">
        <f>S224*H224</f>
        <v>0</v>
      </c>
      <c r="AR224" s="139" t="s">
        <v>130</v>
      </c>
      <c r="AT224" s="139" t="s">
        <v>125</v>
      </c>
      <c r="AU224" s="139" t="s">
        <v>131</v>
      </c>
      <c r="AY224" s="17" t="s">
        <v>123</v>
      </c>
      <c r="BE224" s="140">
        <f>IF(N224="základní",J224,0)</f>
        <v>0</v>
      </c>
      <c r="BF224" s="140">
        <f>IF(N224="snížená",J224,0)</f>
        <v>1300.97</v>
      </c>
      <c r="BG224" s="140">
        <f>IF(N224="zákl. přenesená",J224,0)</f>
        <v>0</v>
      </c>
      <c r="BH224" s="140">
        <f>IF(N224="sníž. přenesená",J224,0)</f>
        <v>0</v>
      </c>
      <c r="BI224" s="140">
        <f>IF(N224="nulová",J224,0)</f>
        <v>0</v>
      </c>
      <c r="BJ224" s="17" t="s">
        <v>131</v>
      </c>
      <c r="BK224" s="140">
        <f>ROUND(I224*H224,2)</f>
        <v>1300.97</v>
      </c>
      <c r="BL224" s="17" t="s">
        <v>130</v>
      </c>
      <c r="BM224" s="139" t="s">
        <v>282</v>
      </c>
    </row>
    <row r="225" spans="2:65" s="1" customFormat="1" ht="19.5">
      <c r="B225" s="32"/>
      <c r="D225" s="141" t="s">
        <v>133</v>
      </c>
      <c r="F225" s="142" t="s">
        <v>283</v>
      </c>
      <c r="I225" s="143"/>
      <c r="L225" s="32"/>
      <c r="M225" s="144"/>
      <c r="T225" s="56"/>
      <c r="AT225" s="17" t="s">
        <v>133</v>
      </c>
      <c r="AU225" s="17" t="s">
        <v>131</v>
      </c>
    </row>
    <row r="226" spans="2:65" s="1" customFormat="1" ht="33" customHeight="1">
      <c r="B226" s="32"/>
      <c r="C226" s="128" t="s">
        <v>284</v>
      </c>
      <c r="D226" s="128" t="s">
        <v>125</v>
      </c>
      <c r="E226" s="129" t="s">
        <v>285</v>
      </c>
      <c r="F226" s="130" t="s">
        <v>286</v>
      </c>
      <c r="G226" s="131" t="s">
        <v>266</v>
      </c>
      <c r="H226" s="132">
        <v>3</v>
      </c>
      <c r="I226" s="133">
        <v>3694.2</v>
      </c>
      <c r="J226" s="134">
        <f>ROUND(I226*H226,2)</f>
        <v>11082.6</v>
      </c>
      <c r="K226" s="130" t="s">
        <v>129</v>
      </c>
      <c r="L226" s="32"/>
      <c r="M226" s="135" t="s">
        <v>1</v>
      </c>
      <c r="N226" s="136" t="s">
        <v>42</v>
      </c>
      <c r="P226" s="137">
        <f>O226*H226</f>
        <v>0</v>
      </c>
      <c r="Q226" s="137">
        <v>7.5950000000000004E-2</v>
      </c>
      <c r="R226" s="137">
        <f>Q226*H226</f>
        <v>0.22785</v>
      </c>
      <c r="S226" s="137">
        <v>0</v>
      </c>
      <c r="T226" s="138">
        <f>S226*H226</f>
        <v>0</v>
      </c>
      <c r="AR226" s="139" t="s">
        <v>130</v>
      </c>
      <c r="AT226" s="139" t="s">
        <v>125</v>
      </c>
      <c r="AU226" s="139" t="s">
        <v>131</v>
      </c>
      <c r="AY226" s="17" t="s">
        <v>123</v>
      </c>
      <c r="BE226" s="140">
        <f>IF(N226="základní",J226,0)</f>
        <v>0</v>
      </c>
      <c r="BF226" s="140">
        <f>IF(N226="snížená",J226,0)</f>
        <v>11082.6</v>
      </c>
      <c r="BG226" s="140">
        <f>IF(N226="zákl. přenesená",J226,0)</f>
        <v>0</v>
      </c>
      <c r="BH226" s="140">
        <f>IF(N226="sníž. přenesená",J226,0)</f>
        <v>0</v>
      </c>
      <c r="BI226" s="140">
        <f>IF(N226="nulová",J226,0)</f>
        <v>0</v>
      </c>
      <c r="BJ226" s="17" t="s">
        <v>131</v>
      </c>
      <c r="BK226" s="140">
        <f>ROUND(I226*H226,2)</f>
        <v>11082.6</v>
      </c>
      <c r="BL226" s="17" t="s">
        <v>130</v>
      </c>
      <c r="BM226" s="139" t="s">
        <v>287</v>
      </c>
    </row>
    <row r="227" spans="2:65" s="1" customFormat="1" ht="29.25">
      <c r="B227" s="32"/>
      <c r="D227" s="141" t="s">
        <v>133</v>
      </c>
      <c r="F227" s="142" t="s">
        <v>288</v>
      </c>
      <c r="I227" s="143"/>
      <c r="L227" s="32"/>
      <c r="M227" s="144"/>
      <c r="T227" s="56"/>
      <c r="AT227" s="17" t="s">
        <v>133</v>
      </c>
      <c r="AU227" s="17" t="s">
        <v>131</v>
      </c>
    </row>
    <row r="228" spans="2:65" s="11" customFormat="1" ht="22.9" customHeight="1">
      <c r="B228" s="116"/>
      <c r="D228" s="117" t="s">
        <v>75</v>
      </c>
      <c r="E228" s="126" t="s">
        <v>188</v>
      </c>
      <c r="F228" s="126" t="s">
        <v>289</v>
      </c>
      <c r="I228" s="119"/>
      <c r="J228" s="127">
        <f>BK228</f>
        <v>13842.33</v>
      </c>
      <c r="L228" s="116"/>
      <c r="M228" s="121"/>
      <c r="P228" s="122">
        <f>SUM(P229:P232)</f>
        <v>0</v>
      </c>
      <c r="R228" s="122">
        <f>SUM(R229:R232)</f>
        <v>0</v>
      </c>
      <c r="T228" s="123">
        <f>SUM(T229:T232)</f>
        <v>0</v>
      </c>
      <c r="AR228" s="117" t="s">
        <v>84</v>
      </c>
      <c r="AT228" s="124" t="s">
        <v>75</v>
      </c>
      <c r="AU228" s="124" t="s">
        <v>84</v>
      </c>
      <c r="AY228" s="117" t="s">
        <v>123</v>
      </c>
      <c r="BK228" s="125">
        <f>SUM(BK229:BK232)</f>
        <v>13842.33</v>
      </c>
    </row>
    <row r="229" spans="2:65" s="1" customFormat="1" ht="21.75" customHeight="1">
      <c r="B229" s="32"/>
      <c r="C229" s="128" t="s">
        <v>290</v>
      </c>
      <c r="D229" s="128" t="s">
        <v>125</v>
      </c>
      <c r="E229" s="129" t="s">
        <v>291</v>
      </c>
      <c r="F229" s="130" t="s">
        <v>292</v>
      </c>
      <c r="G229" s="131" t="s">
        <v>128</v>
      </c>
      <c r="H229" s="132">
        <v>39.984000000000002</v>
      </c>
      <c r="I229" s="133">
        <v>303.02999999999997</v>
      </c>
      <c r="J229" s="134">
        <f>ROUND(I229*H229,2)</f>
        <v>12116.35</v>
      </c>
      <c r="K229" s="130" t="s">
        <v>129</v>
      </c>
      <c r="L229" s="32"/>
      <c r="M229" s="135" t="s">
        <v>1</v>
      </c>
      <c r="N229" s="136" t="s">
        <v>42</v>
      </c>
      <c r="P229" s="137">
        <f>O229*H229</f>
        <v>0</v>
      </c>
      <c r="Q229" s="137">
        <v>0</v>
      </c>
      <c r="R229" s="137">
        <f>Q229*H229</f>
        <v>0</v>
      </c>
      <c r="S229" s="137">
        <v>0</v>
      </c>
      <c r="T229" s="138">
        <f>S229*H229</f>
        <v>0</v>
      </c>
      <c r="AR229" s="139" t="s">
        <v>130</v>
      </c>
      <c r="AT229" s="139" t="s">
        <v>125</v>
      </c>
      <c r="AU229" s="139" t="s">
        <v>131</v>
      </c>
      <c r="AY229" s="17" t="s">
        <v>123</v>
      </c>
      <c r="BE229" s="140">
        <f>IF(N229="základní",J229,0)</f>
        <v>0</v>
      </c>
      <c r="BF229" s="140">
        <f>IF(N229="snížená",J229,0)</f>
        <v>12116.35</v>
      </c>
      <c r="BG229" s="140">
        <f>IF(N229="zákl. přenesená",J229,0)</f>
        <v>0</v>
      </c>
      <c r="BH229" s="140">
        <f>IF(N229="sníž. přenesená",J229,0)</f>
        <v>0</v>
      </c>
      <c r="BI229" s="140">
        <f>IF(N229="nulová",J229,0)</f>
        <v>0</v>
      </c>
      <c r="BJ229" s="17" t="s">
        <v>131</v>
      </c>
      <c r="BK229" s="140">
        <f>ROUND(I229*H229,2)</f>
        <v>12116.35</v>
      </c>
      <c r="BL229" s="17" t="s">
        <v>130</v>
      </c>
      <c r="BM229" s="139" t="s">
        <v>293</v>
      </c>
    </row>
    <row r="230" spans="2:65" s="1" customFormat="1" ht="19.5">
      <c r="B230" s="32"/>
      <c r="D230" s="141" t="s">
        <v>133</v>
      </c>
      <c r="F230" s="142" t="s">
        <v>294</v>
      </c>
      <c r="I230" s="143"/>
      <c r="L230" s="32"/>
      <c r="M230" s="144"/>
      <c r="T230" s="56"/>
      <c r="AT230" s="17" t="s">
        <v>133</v>
      </c>
      <c r="AU230" s="17" t="s">
        <v>131</v>
      </c>
    </row>
    <row r="231" spans="2:65" s="1" customFormat="1" ht="24.2" customHeight="1">
      <c r="B231" s="32"/>
      <c r="C231" s="128" t="s">
        <v>295</v>
      </c>
      <c r="D231" s="128" t="s">
        <v>125</v>
      </c>
      <c r="E231" s="129" t="s">
        <v>296</v>
      </c>
      <c r="F231" s="130" t="s">
        <v>297</v>
      </c>
      <c r="G231" s="131" t="s">
        <v>128</v>
      </c>
      <c r="H231" s="132">
        <v>20.745000000000001</v>
      </c>
      <c r="I231" s="133">
        <v>83.2</v>
      </c>
      <c r="J231" s="134">
        <f>ROUND(I231*H231,2)</f>
        <v>1725.98</v>
      </c>
      <c r="K231" s="130" t="s">
        <v>129</v>
      </c>
      <c r="L231" s="32"/>
      <c r="M231" s="135" t="s">
        <v>1</v>
      </c>
      <c r="N231" s="136" t="s">
        <v>42</v>
      </c>
      <c r="P231" s="137">
        <f>O231*H231</f>
        <v>0</v>
      </c>
      <c r="Q231" s="137">
        <v>0</v>
      </c>
      <c r="R231" s="137">
        <f>Q231*H231</f>
        <v>0</v>
      </c>
      <c r="S231" s="137">
        <v>0</v>
      </c>
      <c r="T231" s="138">
        <f>S231*H231</f>
        <v>0</v>
      </c>
      <c r="AR231" s="139" t="s">
        <v>130</v>
      </c>
      <c r="AT231" s="139" t="s">
        <v>125</v>
      </c>
      <c r="AU231" s="139" t="s">
        <v>131</v>
      </c>
      <c r="AY231" s="17" t="s">
        <v>123</v>
      </c>
      <c r="BE231" s="140">
        <f>IF(N231="základní",J231,0)</f>
        <v>0</v>
      </c>
      <c r="BF231" s="140">
        <f>IF(N231="snížená",J231,0)</f>
        <v>1725.98</v>
      </c>
      <c r="BG231" s="140">
        <f>IF(N231="zákl. přenesená",J231,0)</f>
        <v>0</v>
      </c>
      <c r="BH231" s="140">
        <f>IF(N231="sníž. přenesená",J231,0)</f>
        <v>0</v>
      </c>
      <c r="BI231" s="140">
        <f>IF(N231="nulová",J231,0)</f>
        <v>0</v>
      </c>
      <c r="BJ231" s="17" t="s">
        <v>131</v>
      </c>
      <c r="BK231" s="140">
        <f>ROUND(I231*H231,2)</f>
        <v>1725.98</v>
      </c>
      <c r="BL231" s="17" t="s">
        <v>130</v>
      </c>
      <c r="BM231" s="139" t="s">
        <v>298</v>
      </c>
    </row>
    <row r="232" spans="2:65" s="1" customFormat="1" ht="39">
      <c r="B232" s="32"/>
      <c r="D232" s="141" t="s">
        <v>133</v>
      </c>
      <c r="F232" s="142" t="s">
        <v>299</v>
      </c>
      <c r="I232" s="143"/>
      <c r="L232" s="32"/>
      <c r="M232" s="144"/>
      <c r="T232" s="56"/>
      <c r="AT232" s="17" t="s">
        <v>133</v>
      </c>
      <c r="AU232" s="17" t="s">
        <v>131</v>
      </c>
    </row>
    <row r="233" spans="2:65" s="11" customFormat="1" ht="22.9" customHeight="1">
      <c r="B233" s="116"/>
      <c r="D233" s="117" t="s">
        <v>75</v>
      </c>
      <c r="E233" s="126" t="s">
        <v>300</v>
      </c>
      <c r="F233" s="126" t="s">
        <v>301</v>
      </c>
      <c r="I233" s="119"/>
      <c r="J233" s="127">
        <f>BK233</f>
        <v>21470.28</v>
      </c>
      <c r="L233" s="116"/>
      <c r="M233" s="121"/>
      <c r="P233" s="122">
        <f>SUM(P234:P235)</f>
        <v>0</v>
      </c>
      <c r="R233" s="122">
        <f>SUM(R234:R235)</f>
        <v>0</v>
      </c>
      <c r="T233" s="123">
        <f>SUM(T234:T235)</f>
        <v>0</v>
      </c>
      <c r="AR233" s="117" t="s">
        <v>84</v>
      </c>
      <c r="AT233" s="124" t="s">
        <v>75</v>
      </c>
      <c r="AU233" s="124" t="s">
        <v>84</v>
      </c>
      <c r="AY233" s="117" t="s">
        <v>123</v>
      </c>
      <c r="BK233" s="125">
        <f>SUM(BK234:BK235)</f>
        <v>21470.28</v>
      </c>
    </row>
    <row r="234" spans="2:65" s="1" customFormat="1" ht="16.5" customHeight="1">
      <c r="B234" s="32"/>
      <c r="C234" s="128" t="s">
        <v>302</v>
      </c>
      <c r="D234" s="128" t="s">
        <v>125</v>
      </c>
      <c r="E234" s="129" t="s">
        <v>303</v>
      </c>
      <c r="F234" s="130" t="s">
        <v>304</v>
      </c>
      <c r="G234" s="131" t="s">
        <v>170</v>
      </c>
      <c r="H234" s="132">
        <v>52.932000000000002</v>
      </c>
      <c r="I234" s="133">
        <v>405.62</v>
      </c>
      <c r="J234" s="134">
        <f>ROUND(I234*H234,2)</f>
        <v>21470.28</v>
      </c>
      <c r="K234" s="130" t="s">
        <v>129</v>
      </c>
      <c r="L234" s="32"/>
      <c r="M234" s="135" t="s">
        <v>1</v>
      </c>
      <c r="N234" s="136" t="s">
        <v>42</v>
      </c>
      <c r="P234" s="137">
        <f>O234*H234</f>
        <v>0</v>
      </c>
      <c r="Q234" s="137">
        <v>0</v>
      </c>
      <c r="R234" s="137">
        <f>Q234*H234</f>
        <v>0</v>
      </c>
      <c r="S234" s="137">
        <v>0</v>
      </c>
      <c r="T234" s="138">
        <f>S234*H234</f>
        <v>0</v>
      </c>
      <c r="AR234" s="139" t="s">
        <v>130</v>
      </c>
      <c r="AT234" s="139" t="s">
        <v>125</v>
      </c>
      <c r="AU234" s="139" t="s">
        <v>131</v>
      </c>
      <c r="AY234" s="17" t="s">
        <v>123</v>
      </c>
      <c r="BE234" s="140">
        <f>IF(N234="základní",J234,0)</f>
        <v>0</v>
      </c>
      <c r="BF234" s="140">
        <f>IF(N234="snížená",J234,0)</f>
        <v>21470.28</v>
      </c>
      <c r="BG234" s="140">
        <f>IF(N234="zákl. přenesená",J234,0)</f>
        <v>0</v>
      </c>
      <c r="BH234" s="140">
        <f>IF(N234="sníž. přenesená",J234,0)</f>
        <v>0</v>
      </c>
      <c r="BI234" s="140">
        <f>IF(N234="nulová",J234,0)</f>
        <v>0</v>
      </c>
      <c r="BJ234" s="17" t="s">
        <v>131</v>
      </c>
      <c r="BK234" s="140">
        <f>ROUND(I234*H234,2)</f>
        <v>21470.28</v>
      </c>
      <c r="BL234" s="17" t="s">
        <v>130</v>
      </c>
      <c r="BM234" s="139" t="s">
        <v>305</v>
      </c>
    </row>
    <row r="235" spans="2:65" s="1" customFormat="1" ht="39">
      <c r="B235" s="32"/>
      <c r="D235" s="141" t="s">
        <v>133</v>
      </c>
      <c r="F235" s="142" t="s">
        <v>306</v>
      </c>
      <c r="I235" s="143"/>
      <c r="L235" s="32"/>
      <c r="M235" s="144"/>
      <c r="T235" s="56"/>
      <c r="AT235" s="17" t="s">
        <v>133</v>
      </c>
      <c r="AU235" s="17" t="s">
        <v>131</v>
      </c>
    </row>
    <row r="236" spans="2:65" s="11" customFormat="1" ht="25.9" customHeight="1">
      <c r="B236" s="116"/>
      <c r="D236" s="117" t="s">
        <v>75</v>
      </c>
      <c r="E236" s="118" t="s">
        <v>307</v>
      </c>
      <c r="F236" s="118" t="s">
        <v>308</v>
      </c>
      <c r="I236" s="119"/>
      <c r="J236" s="120">
        <f>BK236</f>
        <v>34957.08</v>
      </c>
      <c r="L236" s="116"/>
      <c r="M236" s="121"/>
      <c r="P236" s="122">
        <f>P237</f>
        <v>0</v>
      </c>
      <c r="R236" s="122">
        <f>R237</f>
        <v>0.34627480000000005</v>
      </c>
      <c r="T236" s="123">
        <f>T237</f>
        <v>0</v>
      </c>
      <c r="AR236" s="117" t="s">
        <v>131</v>
      </c>
      <c r="AT236" s="124" t="s">
        <v>75</v>
      </c>
      <c r="AU236" s="124" t="s">
        <v>76</v>
      </c>
      <c r="AY236" s="117" t="s">
        <v>123</v>
      </c>
      <c r="BK236" s="125">
        <f>BK237</f>
        <v>34957.08</v>
      </c>
    </row>
    <row r="237" spans="2:65" s="11" customFormat="1" ht="22.9" customHeight="1">
      <c r="B237" s="116"/>
      <c r="D237" s="117" t="s">
        <v>75</v>
      </c>
      <c r="E237" s="126" t="s">
        <v>309</v>
      </c>
      <c r="F237" s="126" t="s">
        <v>310</v>
      </c>
      <c r="I237" s="119"/>
      <c r="J237" s="127">
        <f>BK237</f>
        <v>34957.08</v>
      </c>
      <c r="L237" s="116"/>
      <c r="M237" s="121"/>
      <c r="P237" s="122">
        <f>SUM(P238:P278)</f>
        <v>0</v>
      </c>
      <c r="R237" s="122">
        <f>SUM(R238:R278)</f>
        <v>0.34627480000000005</v>
      </c>
      <c r="T237" s="123">
        <f>SUM(T238:T278)</f>
        <v>0</v>
      </c>
      <c r="AR237" s="117" t="s">
        <v>131</v>
      </c>
      <c r="AT237" s="124" t="s">
        <v>75</v>
      </c>
      <c r="AU237" s="124" t="s">
        <v>84</v>
      </c>
      <c r="AY237" s="117" t="s">
        <v>123</v>
      </c>
      <c r="BK237" s="125">
        <f>SUM(BK238:BK278)</f>
        <v>34957.08</v>
      </c>
    </row>
    <row r="238" spans="2:65" s="1" customFormat="1" ht="24.2" customHeight="1">
      <c r="B238" s="32"/>
      <c r="C238" s="128" t="s">
        <v>311</v>
      </c>
      <c r="D238" s="128" t="s">
        <v>125</v>
      </c>
      <c r="E238" s="129" t="s">
        <v>312</v>
      </c>
      <c r="F238" s="130" t="s">
        <v>313</v>
      </c>
      <c r="G238" s="131" t="s">
        <v>128</v>
      </c>
      <c r="H238" s="132">
        <v>39.984000000000002</v>
      </c>
      <c r="I238" s="133">
        <v>27.51</v>
      </c>
      <c r="J238" s="134">
        <f>ROUND(I238*H238,2)</f>
        <v>1099.96</v>
      </c>
      <c r="K238" s="130" t="s">
        <v>129</v>
      </c>
      <c r="L238" s="32"/>
      <c r="M238" s="135" t="s">
        <v>1</v>
      </c>
      <c r="N238" s="136" t="s">
        <v>42</v>
      </c>
      <c r="P238" s="137">
        <f>O238*H238</f>
        <v>0</v>
      </c>
      <c r="Q238" s="137">
        <v>0</v>
      </c>
      <c r="R238" s="137">
        <f>Q238*H238</f>
        <v>0</v>
      </c>
      <c r="S238" s="137">
        <v>0</v>
      </c>
      <c r="T238" s="138">
        <f>S238*H238</f>
        <v>0</v>
      </c>
      <c r="AR238" s="139" t="s">
        <v>235</v>
      </c>
      <c r="AT238" s="139" t="s">
        <v>125</v>
      </c>
      <c r="AU238" s="139" t="s">
        <v>131</v>
      </c>
      <c r="AY238" s="17" t="s">
        <v>123</v>
      </c>
      <c r="BE238" s="140">
        <f>IF(N238="základní",J238,0)</f>
        <v>0</v>
      </c>
      <c r="BF238" s="140">
        <f>IF(N238="snížená",J238,0)</f>
        <v>1099.96</v>
      </c>
      <c r="BG238" s="140">
        <f>IF(N238="zákl. přenesená",J238,0)</f>
        <v>0</v>
      </c>
      <c r="BH238" s="140">
        <f>IF(N238="sníž. přenesená",J238,0)</f>
        <v>0</v>
      </c>
      <c r="BI238" s="140">
        <f>IF(N238="nulová",J238,0)</f>
        <v>0</v>
      </c>
      <c r="BJ238" s="17" t="s">
        <v>131</v>
      </c>
      <c r="BK238" s="140">
        <f>ROUND(I238*H238,2)</f>
        <v>1099.96</v>
      </c>
      <c r="BL238" s="17" t="s">
        <v>235</v>
      </c>
      <c r="BM238" s="139" t="s">
        <v>314</v>
      </c>
    </row>
    <row r="239" spans="2:65" s="1" customFormat="1" ht="19.5">
      <c r="B239" s="32"/>
      <c r="D239" s="141" t="s">
        <v>133</v>
      </c>
      <c r="F239" s="142" t="s">
        <v>315</v>
      </c>
      <c r="I239" s="143"/>
      <c r="L239" s="32"/>
      <c r="M239" s="144"/>
      <c r="T239" s="56"/>
      <c r="AT239" s="17" t="s">
        <v>133</v>
      </c>
      <c r="AU239" s="17" t="s">
        <v>131</v>
      </c>
    </row>
    <row r="240" spans="2:65" s="1" customFormat="1" ht="16.5" customHeight="1">
      <c r="B240" s="32"/>
      <c r="C240" s="172" t="s">
        <v>316</v>
      </c>
      <c r="D240" s="172" t="s">
        <v>208</v>
      </c>
      <c r="E240" s="173" t="s">
        <v>317</v>
      </c>
      <c r="F240" s="174" t="s">
        <v>318</v>
      </c>
      <c r="G240" s="175" t="s">
        <v>319</v>
      </c>
      <c r="H240" s="176">
        <v>19.992000000000001</v>
      </c>
      <c r="I240" s="177">
        <v>66.2</v>
      </c>
      <c r="J240" s="178">
        <f>ROUND(I240*H240,2)</f>
        <v>1323.47</v>
      </c>
      <c r="K240" s="174" t="s">
        <v>129</v>
      </c>
      <c r="L240" s="179"/>
      <c r="M240" s="180" t="s">
        <v>1</v>
      </c>
      <c r="N240" s="181" t="s">
        <v>42</v>
      </c>
      <c r="P240" s="137">
        <f>O240*H240</f>
        <v>0</v>
      </c>
      <c r="Q240" s="137">
        <v>1E-3</v>
      </c>
      <c r="R240" s="137">
        <f>Q240*H240</f>
        <v>1.9992000000000003E-2</v>
      </c>
      <c r="S240" s="137">
        <v>0</v>
      </c>
      <c r="T240" s="138">
        <f>S240*H240</f>
        <v>0</v>
      </c>
      <c r="AR240" s="139" t="s">
        <v>219</v>
      </c>
      <c r="AT240" s="139" t="s">
        <v>208</v>
      </c>
      <c r="AU240" s="139" t="s">
        <v>131</v>
      </c>
      <c r="AY240" s="17" t="s">
        <v>123</v>
      </c>
      <c r="BE240" s="140">
        <f>IF(N240="základní",J240,0)</f>
        <v>0</v>
      </c>
      <c r="BF240" s="140">
        <f>IF(N240="snížená",J240,0)</f>
        <v>1323.47</v>
      </c>
      <c r="BG240" s="140">
        <f>IF(N240="zákl. přenesená",J240,0)</f>
        <v>0</v>
      </c>
      <c r="BH240" s="140">
        <f>IF(N240="sníž. přenesená",J240,0)</f>
        <v>0</v>
      </c>
      <c r="BI240" s="140">
        <f>IF(N240="nulová",J240,0)</f>
        <v>0</v>
      </c>
      <c r="BJ240" s="17" t="s">
        <v>131</v>
      </c>
      <c r="BK240" s="140">
        <f>ROUND(I240*H240,2)</f>
        <v>1323.47</v>
      </c>
      <c r="BL240" s="17" t="s">
        <v>235</v>
      </c>
      <c r="BM240" s="139" t="s">
        <v>320</v>
      </c>
    </row>
    <row r="241" spans="2:65" s="1" customFormat="1">
      <c r="B241" s="32"/>
      <c r="D241" s="141" t="s">
        <v>133</v>
      </c>
      <c r="F241" s="142" t="s">
        <v>318</v>
      </c>
      <c r="I241" s="143"/>
      <c r="L241" s="32"/>
      <c r="M241" s="144"/>
      <c r="T241" s="56"/>
      <c r="AT241" s="17" t="s">
        <v>133</v>
      </c>
      <c r="AU241" s="17" t="s">
        <v>131</v>
      </c>
    </row>
    <row r="242" spans="2:65" s="12" customFormat="1">
      <c r="B242" s="145"/>
      <c r="D242" s="141" t="s">
        <v>135</v>
      </c>
      <c r="F242" s="147" t="s">
        <v>321</v>
      </c>
      <c r="H242" s="148">
        <v>19.992000000000001</v>
      </c>
      <c r="I242" s="149"/>
      <c r="L242" s="145"/>
      <c r="M242" s="150"/>
      <c r="T242" s="151"/>
      <c r="AT242" s="146" t="s">
        <v>135</v>
      </c>
      <c r="AU242" s="146" t="s">
        <v>131</v>
      </c>
      <c r="AV242" s="12" t="s">
        <v>131</v>
      </c>
      <c r="AW242" s="12" t="s">
        <v>4</v>
      </c>
      <c r="AX242" s="12" t="s">
        <v>84</v>
      </c>
      <c r="AY242" s="146" t="s">
        <v>123</v>
      </c>
    </row>
    <row r="243" spans="2:65" s="1" customFormat="1" ht="24.2" customHeight="1">
      <c r="B243" s="32"/>
      <c r="C243" s="128" t="s">
        <v>322</v>
      </c>
      <c r="D243" s="128" t="s">
        <v>125</v>
      </c>
      <c r="E243" s="129" t="s">
        <v>323</v>
      </c>
      <c r="F243" s="130" t="s">
        <v>324</v>
      </c>
      <c r="G243" s="131" t="s">
        <v>128</v>
      </c>
      <c r="H243" s="132">
        <v>39.984000000000002</v>
      </c>
      <c r="I243" s="133">
        <v>150.01</v>
      </c>
      <c r="J243" s="134">
        <f>ROUND(I243*H243,2)</f>
        <v>5998</v>
      </c>
      <c r="K243" s="130" t="s">
        <v>129</v>
      </c>
      <c r="L243" s="32"/>
      <c r="M243" s="135" t="s">
        <v>1</v>
      </c>
      <c r="N243" s="136" t="s">
        <v>42</v>
      </c>
      <c r="P243" s="137">
        <f>O243*H243</f>
        <v>0</v>
      </c>
      <c r="Q243" s="137">
        <v>4.0000000000000002E-4</v>
      </c>
      <c r="R243" s="137">
        <f>Q243*H243</f>
        <v>1.59936E-2</v>
      </c>
      <c r="S243" s="137">
        <v>0</v>
      </c>
      <c r="T243" s="138">
        <f>S243*H243</f>
        <v>0</v>
      </c>
      <c r="AR243" s="139" t="s">
        <v>235</v>
      </c>
      <c r="AT243" s="139" t="s">
        <v>125</v>
      </c>
      <c r="AU243" s="139" t="s">
        <v>131</v>
      </c>
      <c r="AY243" s="17" t="s">
        <v>123</v>
      </c>
      <c r="BE243" s="140">
        <f>IF(N243="základní",J243,0)</f>
        <v>0</v>
      </c>
      <c r="BF243" s="140">
        <f>IF(N243="snížená",J243,0)</f>
        <v>5998</v>
      </c>
      <c r="BG243" s="140">
        <f>IF(N243="zákl. přenesená",J243,0)</f>
        <v>0</v>
      </c>
      <c r="BH243" s="140">
        <f>IF(N243="sníž. přenesená",J243,0)</f>
        <v>0</v>
      </c>
      <c r="BI243" s="140">
        <f>IF(N243="nulová",J243,0)</f>
        <v>0</v>
      </c>
      <c r="BJ243" s="17" t="s">
        <v>131</v>
      </c>
      <c r="BK243" s="140">
        <f>ROUND(I243*H243,2)</f>
        <v>5998</v>
      </c>
      <c r="BL243" s="17" t="s">
        <v>235</v>
      </c>
      <c r="BM243" s="139" t="s">
        <v>325</v>
      </c>
    </row>
    <row r="244" spans="2:65" s="1" customFormat="1" ht="19.5">
      <c r="B244" s="32"/>
      <c r="D244" s="141" t="s">
        <v>133</v>
      </c>
      <c r="F244" s="142" t="s">
        <v>326</v>
      </c>
      <c r="I244" s="143"/>
      <c r="L244" s="32"/>
      <c r="M244" s="144"/>
      <c r="T244" s="56"/>
      <c r="AT244" s="17" t="s">
        <v>133</v>
      </c>
      <c r="AU244" s="17" t="s">
        <v>131</v>
      </c>
    </row>
    <row r="245" spans="2:65" s="13" customFormat="1">
      <c r="B245" s="152"/>
      <c r="D245" s="141" t="s">
        <v>135</v>
      </c>
      <c r="E245" s="153" t="s">
        <v>1</v>
      </c>
      <c r="F245" s="154" t="s">
        <v>148</v>
      </c>
      <c r="H245" s="153" t="s">
        <v>1</v>
      </c>
      <c r="I245" s="155"/>
      <c r="L245" s="152"/>
      <c r="M245" s="156"/>
      <c r="T245" s="157"/>
      <c r="AT245" s="153" t="s">
        <v>135</v>
      </c>
      <c r="AU245" s="153" t="s">
        <v>131</v>
      </c>
      <c r="AV245" s="13" t="s">
        <v>84</v>
      </c>
      <c r="AW245" s="13" t="s">
        <v>32</v>
      </c>
      <c r="AX245" s="13" t="s">
        <v>76</v>
      </c>
      <c r="AY245" s="153" t="s">
        <v>123</v>
      </c>
    </row>
    <row r="246" spans="2:65" s="12" customFormat="1">
      <c r="B246" s="145"/>
      <c r="D246" s="141" t="s">
        <v>135</v>
      </c>
      <c r="E246" s="146" t="s">
        <v>1</v>
      </c>
      <c r="F246" s="147" t="s">
        <v>327</v>
      </c>
      <c r="H246" s="148">
        <v>25.126999999999999</v>
      </c>
      <c r="I246" s="149"/>
      <c r="L246" s="145"/>
      <c r="M246" s="150"/>
      <c r="T246" s="151"/>
      <c r="AT246" s="146" t="s">
        <v>135</v>
      </c>
      <c r="AU246" s="146" t="s">
        <v>131</v>
      </c>
      <c r="AV246" s="12" t="s">
        <v>131</v>
      </c>
      <c r="AW246" s="12" t="s">
        <v>32</v>
      </c>
      <c r="AX246" s="12" t="s">
        <v>76</v>
      </c>
      <c r="AY246" s="146" t="s">
        <v>123</v>
      </c>
    </row>
    <row r="247" spans="2:65" s="13" customFormat="1">
      <c r="B247" s="152"/>
      <c r="D247" s="141" t="s">
        <v>135</v>
      </c>
      <c r="E247" s="153" t="s">
        <v>1</v>
      </c>
      <c r="F247" s="154" t="s">
        <v>150</v>
      </c>
      <c r="H247" s="153" t="s">
        <v>1</v>
      </c>
      <c r="I247" s="155"/>
      <c r="L247" s="152"/>
      <c r="M247" s="156"/>
      <c r="T247" s="157"/>
      <c r="AT247" s="153" t="s">
        <v>135</v>
      </c>
      <c r="AU247" s="153" t="s">
        <v>131</v>
      </c>
      <c r="AV247" s="13" t="s">
        <v>84</v>
      </c>
      <c r="AW247" s="13" t="s">
        <v>32</v>
      </c>
      <c r="AX247" s="13" t="s">
        <v>76</v>
      </c>
      <c r="AY247" s="153" t="s">
        <v>123</v>
      </c>
    </row>
    <row r="248" spans="2:65" s="12" customFormat="1">
      <c r="B248" s="145"/>
      <c r="D248" s="141" t="s">
        <v>135</v>
      </c>
      <c r="E248" s="146" t="s">
        <v>1</v>
      </c>
      <c r="F248" s="147" t="s">
        <v>328</v>
      </c>
      <c r="H248" s="148">
        <v>14.856999999999999</v>
      </c>
      <c r="I248" s="149"/>
      <c r="L248" s="145"/>
      <c r="M248" s="150"/>
      <c r="T248" s="151"/>
      <c r="AT248" s="146" t="s">
        <v>135</v>
      </c>
      <c r="AU248" s="146" t="s">
        <v>131</v>
      </c>
      <c r="AV248" s="12" t="s">
        <v>131</v>
      </c>
      <c r="AW248" s="12" t="s">
        <v>32</v>
      </c>
      <c r="AX248" s="12" t="s">
        <v>76</v>
      </c>
      <c r="AY248" s="146" t="s">
        <v>123</v>
      </c>
    </row>
    <row r="249" spans="2:65" s="15" customFormat="1">
      <c r="B249" s="165"/>
      <c r="D249" s="141" t="s">
        <v>135</v>
      </c>
      <c r="E249" s="166" t="s">
        <v>1</v>
      </c>
      <c r="F249" s="167" t="s">
        <v>156</v>
      </c>
      <c r="H249" s="168">
        <v>39.983999999999995</v>
      </c>
      <c r="I249" s="169"/>
      <c r="L249" s="165"/>
      <c r="M249" s="170"/>
      <c r="T249" s="171"/>
      <c r="AT249" s="166" t="s">
        <v>135</v>
      </c>
      <c r="AU249" s="166" t="s">
        <v>131</v>
      </c>
      <c r="AV249" s="15" t="s">
        <v>130</v>
      </c>
      <c r="AW249" s="15" t="s">
        <v>32</v>
      </c>
      <c r="AX249" s="15" t="s">
        <v>84</v>
      </c>
      <c r="AY249" s="166" t="s">
        <v>123</v>
      </c>
    </row>
    <row r="250" spans="2:65" s="1" customFormat="1" ht="49.15" customHeight="1">
      <c r="B250" s="32"/>
      <c r="C250" s="172" t="s">
        <v>219</v>
      </c>
      <c r="D250" s="172" t="s">
        <v>208</v>
      </c>
      <c r="E250" s="173" t="s">
        <v>329</v>
      </c>
      <c r="F250" s="174" t="s">
        <v>330</v>
      </c>
      <c r="G250" s="175" t="s">
        <v>128</v>
      </c>
      <c r="H250" s="176">
        <v>49.98</v>
      </c>
      <c r="I250" s="177">
        <v>216</v>
      </c>
      <c r="J250" s="178">
        <f>ROUND(I250*H250,2)</f>
        <v>10795.68</v>
      </c>
      <c r="K250" s="174" t="s">
        <v>129</v>
      </c>
      <c r="L250" s="179"/>
      <c r="M250" s="180" t="s">
        <v>1</v>
      </c>
      <c r="N250" s="181" t="s">
        <v>42</v>
      </c>
      <c r="P250" s="137">
        <f>O250*H250</f>
        <v>0</v>
      </c>
      <c r="Q250" s="137">
        <v>5.4000000000000003E-3</v>
      </c>
      <c r="R250" s="137">
        <f>Q250*H250</f>
        <v>0.26989200000000002</v>
      </c>
      <c r="S250" s="137">
        <v>0</v>
      </c>
      <c r="T250" s="138">
        <f>S250*H250</f>
        <v>0</v>
      </c>
      <c r="AR250" s="139" t="s">
        <v>219</v>
      </c>
      <c r="AT250" s="139" t="s">
        <v>208</v>
      </c>
      <c r="AU250" s="139" t="s">
        <v>131</v>
      </c>
      <c r="AY250" s="17" t="s">
        <v>123</v>
      </c>
      <c r="BE250" s="140">
        <f>IF(N250="základní",J250,0)</f>
        <v>0</v>
      </c>
      <c r="BF250" s="140">
        <f>IF(N250="snížená",J250,0)</f>
        <v>10795.68</v>
      </c>
      <c r="BG250" s="140">
        <f>IF(N250="zákl. přenesená",J250,0)</f>
        <v>0</v>
      </c>
      <c r="BH250" s="140">
        <f>IF(N250="sníž. přenesená",J250,0)</f>
        <v>0</v>
      </c>
      <c r="BI250" s="140">
        <f>IF(N250="nulová",J250,0)</f>
        <v>0</v>
      </c>
      <c r="BJ250" s="17" t="s">
        <v>131</v>
      </c>
      <c r="BK250" s="140">
        <f>ROUND(I250*H250,2)</f>
        <v>10795.68</v>
      </c>
      <c r="BL250" s="17" t="s">
        <v>235</v>
      </c>
      <c r="BM250" s="139" t="s">
        <v>331</v>
      </c>
    </row>
    <row r="251" spans="2:65" s="1" customFormat="1" ht="29.25">
      <c r="B251" s="32"/>
      <c r="D251" s="141" t="s">
        <v>133</v>
      </c>
      <c r="F251" s="142" t="s">
        <v>330</v>
      </c>
      <c r="I251" s="143"/>
      <c r="L251" s="32"/>
      <c r="M251" s="144"/>
      <c r="T251" s="56"/>
      <c r="AT251" s="17" t="s">
        <v>133</v>
      </c>
      <c r="AU251" s="17" t="s">
        <v>131</v>
      </c>
    </row>
    <row r="252" spans="2:65" s="12" customFormat="1">
      <c r="B252" s="145"/>
      <c r="D252" s="141" t="s">
        <v>135</v>
      </c>
      <c r="F252" s="147" t="s">
        <v>332</v>
      </c>
      <c r="H252" s="148">
        <v>49.98</v>
      </c>
      <c r="I252" s="149"/>
      <c r="L252" s="145"/>
      <c r="M252" s="150"/>
      <c r="T252" s="151"/>
      <c r="AT252" s="146" t="s">
        <v>135</v>
      </c>
      <c r="AU252" s="146" t="s">
        <v>131</v>
      </c>
      <c r="AV252" s="12" t="s">
        <v>131</v>
      </c>
      <c r="AW252" s="12" t="s">
        <v>4</v>
      </c>
      <c r="AX252" s="12" t="s">
        <v>84</v>
      </c>
      <c r="AY252" s="146" t="s">
        <v>123</v>
      </c>
    </row>
    <row r="253" spans="2:65" s="1" customFormat="1" ht="24.2" customHeight="1">
      <c r="B253" s="32"/>
      <c r="C253" s="128" t="s">
        <v>333</v>
      </c>
      <c r="D253" s="128" t="s">
        <v>125</v>
      </c>
      <c r="E253" s="129" t="s">
        <v>334</v>
      </c>
      <c r="F253" s="130" t="s">
        <v>335</v>
      </c>
      <c r="G253" s="131" t="s">
        <v>128</v>
      </c>
      <c r="H253" s="132">
        <v>35.356999999999999</v>
      </c>
      <c r="I253" s="133">
        <v>236.14</v>
      </c>
      <c r="J253" s="134">
        <f>ROUND(I253*H253,2)</f>
        <v>8349.2000000000007</v>
      </c>
      <c r="K253" s="130" t="s">
        <v>129</v>
      </c>
      <c r="L253" s="32"/>
      <c r="M253" s="135" t="s">
        <v>1</v>
      </c>
      <c r="N253" s="136" t="s">
        <v>42</v>
      </c>
      <c r="P253" s="137">
        <f>O253*H253</f>
        <v>0</v>
      </c>
      <c r="Q253" s="137">
        <v>8.0000000000000004E-4</v>
      </c>
      <c r="R253" s="137">
        <f>Q253*H253</f>
        <v>2.8285600000000001E-2</v>
      </c>
      <c r="S253" s="137">
        <v>0</v>
      </c>
      <c r="T253" s="138">
        <f>S253*H253</f>
        <v>0</v>
      </c>
      <c r="AR253" s="139" t="s">
        <v>235</v>
      </c>
      <c r="AT253" s="139" t="s">
        <v>125</v>
      </c>
      <c r="AU253" s="139" t="s">
        <v>131</v>
      </c>
      <c r="AY253" s="17" t="s">
        <v>123</v>
      </c>
      <c r="BE253" s="140">
        <f>IF(N253="základní",J253,0)</f>
        <v>0</v>
      </c>
      <c r="BF253" s="140">
        <f>IF(N253="snížená",J253,0)</f>
        <v>8349.2000000000007</v>
      </c>
      <c r="BG253" s="140">
        <f>IF(N253="zákl. přenesená",J253,0)</f>
        <v>0</v>
      </c>
      <c r="BH253" s="140">
        <f>IF(N253="sníž. přenesená",J253,0)</f>
        <v>0</v>
      </c>
      <c r="BI253" s="140">
        <f>IF(N253="nulová",J253,0)</f>
        <v>0</v>
      </c>
      <c r="BJ253" s="17" t="s">
        <v>131</v>
      </c>
      <c r="BK253" s="140">
        <f>ROUND(I253*H253,2)</f>
        <v>8349.2000000000007</v>
      </c>
      <c r="BL253" s="17" t="s">
        <v>235</v>
      </c>
      <c r="BM253" s="139" t="s">
        <v>336</v>
      </c>
    </row>
    <row r="254" spans="2:65" s="1" customFormat="1" ht="29.25">
      <c r="B254" s="32"/>
      <c r="D254" s="141" t="s">
        <v>133</v>
      </c>
      <c r="F254" s="142" t="s">
        <v>337</v>
      </c>
      <c r="I254" s="143"/>
      <c r="L254" s="32"/>
      <c r="M254" s="144"/>
      <c r="T254" s="56"/>
      <c r="AT254" s="17" t="s">
        <v>133</v>
      </c>
      <c r="AU254" s="17" t="s">
        <v>131</v>
      </c>
    </row>
    <row r="255" spans="2:65" s="13" customFormat="1">
      <c r="B255" s="152"/>
      <c r="D255" s="141" t="s">
        <v>135</v>
      </c>
      <c r="E255" s="153" t="s">
        <v>1</v>
      </c>
      <c r="F255" s="154" t="s">
        <v>148</v>
      </c>
      <c r="H255" s="153" t="s">
        <v>1</v>
      </c>
      <c r="I255" s="155"/>
      <c r="L255" s="152"/>
      <c r="M255" s="156"/>
      <c r="T255" s="157"/>
      <c r="AT255" s="153" t="s">
        <v>135</v>
      </c>
      <c r="AU255" s="153" t="s">
        <v>131</v>
      </c>
      <c r="AV255" s="13" t="s">
        <v>84</v>
      </c>
      <c r="AW255" s="13" t="s">
        <v>32</v>
      </c>
      <c r="AX255" s="13" t="s">
        <v>76</v>
      </c>
      <c r="AY255" s="153" t="s">
        <v>123</v>
      </c>
    </row>
    <row r="256" spans="2:65" s="12" customFormat="1">
      <c r="B256" s="145"/>
      <c r="D256" s="141" t="s">
        <v>135</v>
      </c>
      <c r="E256" s="146" t="s">
        <v>1</v>
      </c>
      <c r="F256" s="147" t="s">
        <v>338</v>
      </c>
      <c r="H256" s="148">
        <v>21.536999999999999</v>
      </c>
      <c r="I256" s="149"/>
      <c r="L256" s="145"/>
      <c r="M256" s="150"/>
      <c r="T256" s="151"/>
      <c r="AT256" s="146" t="s">
        <v>135</v>
      </c>
      <c r="AU256" s="146" t="s">
        <v>131</v>
      </c>
      <c r="AV256" s="12" t="s">
        <v>131</v>
      </c>
      <c r="AW256" s="12" t="s">
        <v>32</v>
      </c>
      <c r="AX256" s="12" t="s">
        <v>76</v>
      </c>
      <c r="AY256" s="146" t="s">
        <v>123</v>
      </c>
    </row>
    <row r="257" spans="2:65" s="13" customFormat="1">
      <c r="B257" s="152"/>
      <c r="D257" s="141" t="s">
        <v>135</v>
      </c>
      <c r="E257" s="153" t="s">
        <v>1</v>
      </c>
      <c r="F257" s="154" t="s">
        <v>150</v>
      </c>
      <c r="H257" s="153" t="s">
        <v>1</v>
      </c>
      <c r="I257" s="155"/>
      <c r="L257" s="152"/>
      <c r="M257" s="156"/>
      <c r="T257" s="157"/>
      <c r="AT257" s="153" t="s">
        <v>135</v>
      </c>
      <c r="AU257" s="153" t="s">
        <v>131</v>
      </c>
      <c r="AV257" s="13" t="s">
        <v>84</v>
      </c>
      <c r="AW257" s="13" t="s">
        <v>32</v>
      </c>
      <c r="AX257" s="13" t="s">
        <v>76</v>
      </c>
      <c r="AY257" s="153" t="s">
        <v>123</v>
      </c>
    </row>
    <row r="258" spans="2:65" s="12" customFormat="1">
      <c r="B258" s="145"/>
      <c r="D258" s="141" t="s">
        <v>135</v>
      </c>
      <c r="E258" s="146" t="s">
        <v>1</v>
      </c>
      <c r="F258" s="147" t="s">
        <v>339</v>
      </c>
      <c r="H258" s="148">
        <v>13.82</v>
      </c>
      <c r="I258" s="149"/>
      <c r="L258" s="145"/>
      <c r="M258" s="150"/>
      <c r="T258" s="151"/>
      <c r="AT258" s="146" t="s">
        <v>135</v>
      </c>
      <c r="AU258" s="146" t="s">
        <v>131</v>
      </c>
      <c r="AV258" s="12" t="s">
        <v>131</v>
      </c>
      <c r="AW258" s="12" t="s">
        <v>32</v>
      </c>
      <c r="AX258" s="12" t="s">
        <v>76</v>
      </c>
      <c r="AY258" s="146" t="s">
        <v>123</v>
      </c>
    </row>
    <row r="259" spans="2:65" s="15" customFormat="1">
      <c r="B259" s="165"/>
      <c r="D259" s="141" t="s">
        <v>135</v>
      </c>
      <c r="E259" s="166" t="s">
        <v>1</v>
      </c>
      <c r="F259" s="167" t="s">
        <v>156</v>
      </c>
      <c r="H259" s="168">
        <v>35.356999999999999</v>
      </c>
      <c r="I259" s="169"/>
      <c r="L259" s="165"/>
      <c r="M259" s="170"/>
      <c r="T259" s="171"/>
      <c r="AT259" s="166" t="s">
        <v>135</v>
      </c>
      <c r="AU259" s="166" t="s">
        <v>131</v>
      </c>
      <c r="AV259" s="15" t="s">
        <v>130</v>
      </c>
      <c r="AW259" s="15" t="s">
        <v>32</v>
      </c>
      <c r="AX259" s="15" t="s">
        <v>84</v>
      </c>
      <c r="AY259" s="166" t="s">
        <v>123</v>
      </c>
    </row>
    <row r="260" spans="2:65" s="1" customFormat="1" ht="24.2" customHeight="1">
      <c r="B260" s="32"/>
      <c r="C260" s="128" t="s">
        <v>340</v>
      </c>
      <c r="D260" s="128" t="s">
        <v>125</v>
      </c>
      <c r="E260" s="129" t="s">
        <v>341</v>
      </c>
      <c r="F260" s="130" t="s">
        <v>342</v>
      </c>
      <c r="G260" s="131" t="s">
        <v>216</v>
      </c>
      <c r="H260" s="132">
        <v>30.84</v>
      </c>
      <c r="I260" s="133">
        <v>122.68</v>
      </c>
      <c r="J260" s="134">
        <f>ROUND(I260*H260,2)</f>
        <v>3783.45</v>
      </c>
      <c r="K260" s="130" t="s">
        <v>129</v>
      </c>
      <c r="L260" s="32"/>
      <c r="M260" s="135" t="s">
        <v>1</v>
      </c>
      <c r="N260" s="136" t="s">
        <v>42</v>
      </c>
      <c r="P260" s="137">
        <f>O260*H260</f>
        <v>0</v>
      </c>
      <c r="Q260" s="137">
        <v>1.6000000000000001E-4</v>
      </c>
      <c r="R260" s="137">
        <f>Q260*H260</f>
        <v>4.9344000000000002E-3</v>
      </c>
      <c r="S260" s="137">
        <v>0</v>
      </c>
      <c r="T260" s="138">
        <f>S260*H260</f>
        <v>0</v>
      </c>
      <c r="AR260" s="139" t="s">
        <v>235</v>
      </c>
      <c r="AT260" s="139" t="s">
        <v>125</v>
      </c>
      <c r="AU260" s="139" t="s">
        <v>131</v>
      </c>
      <c r="AY260" s="17" t="s">
        <v>123</v>
      </c>
      <c r="BE260" s="140">
        <f>IF(N260="základní",J260,0)</f>
        <v>0</v>
      </c>
      <c r="BF260" s="140">
        <f>IF(N260="snížená",J260,0)</f>
        <v>3783.45</v>
      </c>
      <c r="BG260" s="140">
        <f>IF(N260="zákl. přenesená",J260,0)</f>
        <v>0</v>
      </c>
      <c r="BH260" s="140">
        <f>IF(N260="sníž. přenesená",J260,0)</f>
        <v>0</v>
      </c>
      <c r="BI260" s="140">
        <f>IF(N260="nulová",J260,0)</f>
        <v>0</v>
      </c>
      <c r="BJ260" s="17" t="s">
        <v>131</v>
      </c>
      <c r="BK260" s="140">
        <f>ROUND(I260*H260,2)</f>
        <v>3783.45</v>
      </c>
      <c r="BL260" s="17" t="s">
        <v>235</v>
      </c>
      <c r="BM260" s="139" t="s">
        <v>343</v>
      </c>
    </row>
    <row r="261" spans="2:65" s="1" customFormat="1" ht="19.5">
      <c r="B261" s="32"/>
      <c r="D261" s="141" t="s">
        <v>133</v>
      </c>
      <c r="F261" s="142" t="s">
        <v>344</v>
      </c>
      <c r="I261" s="143"/>
      <c r="L261" s="32"/>
      <c r="M261" s="144"/>
      <c r="T261" s="56"/>
      <c r="AT261" s="17" t="s">
        <v>133</v>
      </c>
      <c r="AU261" s="17" t="s">
        <v>131</v>
      </c>
    </row>
    <row r="262" spans="2:65" s="13" customFormat="1">
      <c r="B262" s="152"/>
      <c r="D262" s="141" t="s">
        <v>135</v>
      </c>
      <c r="E262" s="153" t="s">
        <v>1</v>
      </c>
      <c r="F262" s="154" t="s">
        <v>148</v>
      </c>
      <c r="H262" s="153" t="s">
        <v>1</v>
      </c>
      <c r="I262" s="155"/>
      <c r="L262" s="152"/>
      <c r="M262" s="156"/>
      <c r="T262" s="157"/>
      <c r="AT262" s="153" t="s">
        <v>135</v>
      </c>
      <c r="AU262" s="153" t="s">
        <v>131</v>
      </c>
      <c r="AV262" s="13" t="s">
        <v>84</v>
      </c>
      <c r="AW262" s="13" t="s">
        <v>32</v>
      </c>
      <c r="AX262" s="13" t="s">
        <v>76</v>
      </c>
      <c r="AY262" s="153" t="s">
        <v>123</v>
      </c>
    </row>
    <row r="263" spans="2:65" s="12" customFormat="1">
      <c r="B263" s="145"/>
      <c r="D263" s="141" t="s">
        <v>135</v>
      </c>
      <c r="E263" s="146" t="s">
        <v>1</v>
      </c>
      <c r="F263" s="147" t="s">
        <v>345</v>
      </c>
      <c r="H263" s="148">
        <v>23.93</v>
      </c>
      <c r="I263" s="149"/>
      <c r="L263" s="145"/>
      <c r="M263" s="150"/>
      <c r="T263" s="151"/>
      <c r="AT263" s="146" t="s">
        <v>135</v>
      </c>
      <c r="AU263" s="146" t="s">
        <v>131</v>
      </c>
      <c r="AV263" s="12" t="s">
        <v>131</v>
      </c>
      <c r="AW263" s="12" t="s">
        <v>32</v>
      </c>
      <c r="AX263" s="12" t="s">
        <v>76</v>
      </c>
      <c r="AY263" s="146" t="s">
        <v>123</v>
      </c>
    </row>
    <row r="264" spans="2:65" s="13" customFormat="1">
      <c r="B264" s="152"/>
      <c r="D264" s="141" t="s">
        <v>135</v>
      </c>
      <c r="E264" s="153" t="s">
        <v>1</v>
      </c>
      <c r="F264" s="154" t="s">
        <v>150</v>
      </c>
      <c r="H264" s="153" t="s">
        <v>1</v>
      </c>
      <c r="I264" s="155"/>
      <c r="L264" s="152"/>
      <c r="M264" s="156"/>
      <c r="T264" s="157"/>
      <c r="AT264" s="153" t="s">
        <v>135</v>
      </c>
      <c r="AU264" s="153" t="s">
        <v>131</v>
      </c>
      <c r="AV264" s="13" t="s">
        <v>84</v>
      </c>
      <c r="AW264" s="13" t="s">
        <v>32</v>
      </c>
      <c r="AX264" s="13" t="s">
        <v>76</v>
      </c>
      <c r="AY264" s="153" t="s">
        <v>123</v>
      </c>
    </row>
    <row r="265" spans="2:65" s="12" customFormat="1">
      <c r="B265" s="145"/>
      <c r="D265" s="141" t="s">
        <v>135</v>
      </c>
      <c r="E265" s="146" t="s">
        <v>1</v>
      </c>
      <c r="F265" s="147" t="s">
        <v>346</v>
      </c>
      <c r="H265" s="148">
        <v>6.91</v>
      </c>
      <c r="I265" s="149"/>
      <c r="L265" s="145"/>
      <c r="M265" s="150"/>
      <c r="T265" s="151"/>
      <c r="AT265" s="146" t="s">
        <v>135</v>
      </c>
      <c r="AU265" s="146" t="s">
        <v>131</v>
      </c>
      <c r="AV265" s="12" t="s">
        <v>131</v>
      </c>
      <c r="AW265" s="12" t="s">
        <v>32</v>
      </c>
      <c r="AX265" s="12" t="s">
        <v>76</v>
      </c>
      <c r="AY265" s="146" t="s">
        <v>123</v>
      </c>
    </row>
    <row r="266" spans="2:65" s="15" customFormat="1">
      <c r="B266" s="165"/>
      <c r="D266" s="141" t="s">
        <v>135</v>
      </c>
      <c r="E266" s="166" t="s">
        <v>1</v>
      </c>
      <c r="F266" s="167" t="s">
        <v>156</v>
      </c>
      <c r="H266" s="168">
        <v>30.84</v>
      </c>
      <c r="I266" s="169"/>
      <c r="L266" s="165"/>
      <c r="M266" s="170"/>
      <c r="T266" s="171"/>
      <c r="AT266" s="166" t="s">
        <v>135</v>
      </c>
      <c r="AU266" s="166" t="s">
        <v>131</v>
      </c>
      <c r="AV266" s="15" t="s">
        <v>130</v>
      </c>
      <c r="AW266" s="15" t="s">
        <v>32</v>
      </c>
      <c r="AX266" s="15" t="s">
        <v>84</v>
      </c>
      <c r="AY266" s="166" t="s">
        <v>123</v>
      </c>
    </row>
    <row r="267" spans="2:65" s="1" customFormat="1" ht="24.2" customHeight="1">
      <c r="B267" s="32"/>
      <c r="C267" s="128" t="s">
        <v>347</v>
      </c>
      <c r="D267" s="128" t="s">
        <v>125</v>
      </c>
      <c r="E267" s="129" t="s">
        <v>348</v>
      </c>
      <c r="F267" s="130" t="s">
        <v>349</v>
      </c>
      <c r="G267" s="131" t="s">
        <v>128</v>
      </c>
      <c r="H267" s="132">
        <v>19.937000000000001</v>
      </c>
      <c r="I267" s="133">
        <v>111.98</v>
      </c>
      <c r="J267" s="134">
        <f>ROUND(I267*H267,2)</f>
        <v>2232.5500000000002</v>
      </c>
      <c r="K267" s="130" t="s">
        <v>129</v>
      </c>
      <c r="L267" s="32"/>
      <c r="M267" s="135" t="s">
        <v>1</v>
      </c>
      <c r="N267" s="136" t="s">
        <v>42</v>
      </c>
      <c r="P267" s="137">
        <f>O267*H267</f>
        <v>0</v>
      </c>
      <c r="Q267" s="137">
        <v>0</v>
      </c>
      <c r="R267" s="137">
        <f>Q267*H267</f>
        <v>0</v>
      </c>
      <c r="S267" s="137">
        <v>0</v>
      </c>
      <c r="T267" s="138">
        <f>S267*H267</f>
        <v>0</v>
      </c>
      <c r="AR267" s="139" t="s">
        <v>235</v>
      </c>
      <c r="AT267" s="139" t="s">
        <v>125</v>
      </c>
      <c r="AU267" s="139" t="s">
        <v>131</v>
      </c>
      <c r="AY267" s="17" t="s">
        <v>123</v>
      </c>
      <c r="BE267" s="140">
        <f>IF(N267="základní",J267,0)</f>
        <v>0</v>
      </c>
      <c r="BF267" s="140">
        <f>IF(N267="snížená",J267,0)</f>
        <v>2232.5500000000002</v>
      </c>
      <c r="BG267" s="140">
        <f>IF(N267="zákl. přenesená",J267,0)</f>
        <v>0</v>
      </c>
      <c r="BH267" s="140">
        <f>IF(N267="sníž. přenesená",J267,0)</f>
        <v>0</v>
      </c>
      <c r="BI267" s="140">
        <f>IF(N267="nulová",J267,0)</f>
        <v>0</v>
      </c>
      <c r="BJ267" s="17" t="s">
        <v>131</v>
      </c>
      <c r="BK267" s="140">
        <f>ROUND(I267*H267,2)</f>
        <v>2232.5500000000002</v>
      </c>
      <c r="BL267" s="17" t="s">
        <v>235</v>
      </c>
      <c r="BM267" s="139" t="s">
        <v>350</v>
      </c>
    </row>
    <row r="268" spans="2:65" s="1" customFormat="1" ht="19.5">
      <c r="B268" s="32"/>
      <c r="D268" s="141" t="s">
        <v>133</v>
      </c>
      <c r="F268" s="142" t="s">
        <v>351</v>
      </c>
      <c r="I268" s="143"/>
      <c r="L268" s="32"/>
      <c r="M268" s="144"/>
      <c r="T268" s="56"/>
      <c r="AT268" s="17" t="s">
        <v>133</v>
      </c>
      <c r="AU268" s="17" t="s">
        <v>131</v>
      </c>
    </row>
    <row r="269" spans="2:65" s="13" customFormat="1">
      <c r="B269" s="152"/>
      <c r="D269" s="141" t="s">
        <v>135</v>
      </c>
      <c r="E269" s="153" t="s">
        <v>1</v>
      </c>
      <c r="F269" s="154" t="s">
        <v>148</v>
      </c>
      <c r="H269" s="153" t="s">
        <v>1</v>
      </c>
      <c r="I269" s="155"/>
      <c r="L269" s="152"/>
      <c r="M269" s="156"/>
      <c r="T269" s="157"/>
      <c r="AT269" s="153" t="s">
        <v>135</v>
      </c>
      <c r="AU269" s="153" t="s">
        <v>131</v>
      </c>
      <c r="AV269" s="13" t="s">
        <v>84</v>
      </c>
      <c r="AW269" s="13" t="s">
        <v>32</v>
      </c>
      <c r="AX269" s="13" t="s">
        <v>76</v>
      </c>
      <c r="AY269" s="153" t="s">
        <v>123</v>
      </c>
    </row>
    <row r="270" spans="2:65" s="12" customFormat="1">
      <c r="B270" s="145"/>
      <c r="D270" s="141" t="s">
        <v>135</v>
      </c>
      <c r="E270" s="146" t="s">
        <v>1</v>
      </c>
      <c r="F270" s="147" t="s">
        <v>352</v>
      </c>
      <c r="H270" s="148">
        <v>9.5719999999999992</v>
      </c>
      <c r="I270" s="149"/>
      <c r="L270" s="145"/>
      <c r="M270" s="150"/>
      <c r="T270" s="151"/>
      <c r="AT270" s="146" t="s">
        <v>135</v>
      </c>
      <c r="AU270" s="146" t="s">
        <v>131</v>
      </c>
      <c r="AV270" s="12" t="s">
        <v>131</v>
      </c>
      <c r="AW270" s="12" t="s">
        <v>32</v>
      </c>
      <c r="AX270" s="12" t="s">
        <v>76</v>
      </c>
      <c r="AY270" s="146" t="s">
        <v>123</v>
      </c>
    </row>
    <row r="271" spans="2:65" s="13" customFormat="1">
      <c r="B271" s="152"/>
      <c r="D271" s="141" t="s">
        <v>135</v>
      </c>
      <c r="E271" s="153" t="s">
        <v>1</v>
      </c>
      <c r="F271" s="154" t="s">
        <v>150</v>
      </c>
      <c r="H271" s="153" t="s">
        <v>1</v>
      </c>
      <c r="I271" s="155"/>
      <c r="L271" s="152"/>
      <c r="M271" s="156"/>
      <c r="T271" s="157"/>
      <c r="AT271" s="153" t="s">
        <v>135</v>
      </c>
      <c r="AU271" s="153" t="s">
        <v>131</v>
      </c>
      <c r="AV271" s="13" t="s">
        <v>84</v>
      </c>
      <c r="AW271" s="13" t="s">
        <v>32</v>
      </c>
      <c r="AX271" s="13" t="s">
        <v>76</v>
      </c>
      <c r="AY271" s="153" t="s">
        <v>123</v>
      </c>
    </row>
    <row r="272" spans="2:65" s="12" customFormat="1">
      <c r="B272" s="145"/>
      <c r="D272" s="141" t="s">
        <v>135</v>
      </c>
      <c r="E272" s="146" t="s">
        <v>1</v>
      </c>
      <c r="F272" s="147" t="s">
        <v>353</v>
      </c>
      <c r="H272" s="148">
        <v>10.365</v>
      </c>
      <c r="I272" s="149"/>
      <c r="L272" s="145"/>
      <c r="M272" s="150"/>
      <c r="T272" s="151"/>
      <c r="AT272" s="146" t="s">
        <v>135</v>
      </c>
      <c r="AU272" s="146" t="s">
        <v>131</v>
      </c>
      <c r="AV272" s="12" t="s">
        <v>131</v>
      </c>
      <c r="AW272" s="12" t="s">
        <v>32</v>
      </c>
      <c r="AX272" s="12" t="s">
        <v>76</v>
      </c>
      <c r="AY272" s="146" t="s">
        <v>123</v>
      </c>
    </row>
    <row r="273" spans="2:65" s="15" customFormat="1">
      <c r="B273" s="165"/>
      <c r="D273" s="141" t="s">
        <v>135</v>
      </c>
      <c r="E273" s="166" t="s">
        <v>1</v>
      </c>
      <c r="F273" s="167" t="s">
        <v>156</v>
      </c>
      <c r="H273" s="168">
        <v>19.936999999999998</v>
      </c>
      <c r="I273" s="169"/>
      <c r="L273" s="165"/>
      <c r="M273" s="170"/>
      <c r="T273" s="171"/>
      <c r="AT273" s="166" t="s">
        <v>135</v>
      </c>
      <c r="AU273" s="166" t="s">
        <v>131</v>
      </c>
      <c r="AV273" s="15" t="s">
        <v>130</v>
      </c>
      <c r="AW273" s="15" t="s">
        <v>32</v>
      </c>
      <c r="AX273" s="15" t="s">
        <v>84</v>
      </c>
      <c r="AY273" s="166" t="s">
        <v>123</v>
      </c>
    </row>
    <row r="274" spans="2:65" s="1" customFormat="1" ht="24.2" customHeight="1">
      <c r="B274" s="32"/>
      <c r="C274" s="172" t="s">
        <v>354</v>
      </c>
      <c r="D274" s="172" t="s">
        <v>208</v>
      </c>
      <c r="E274" s="173" t="s">
        <v>209</v>
      </c>
      <c r="F274" s="174" t="s">
        <v>210</v>
      </c>
      <c r="G274" s="175" t="s">
        <v>128</v>
      </c>
      <c r="H274" s="176">
        <v>23.923999999999999</v>
      </c>
      <c r="I274" s="177">
        <v>33.200000000000003</v>
      </c>
      <c r="J274" s="178">
        <f>ROUND(I274*H274,2)</f>
        <v>794.28</v>
      </c>
      <c r="K274" s="174" t="s">
        <v>129</v>
      </c>
      <c r="L274" s="179"/>
      <c r="M274" s="180" t="s">
        <v>1</v>
      </c>
      <c r="N274" s="181" t="s">
        <v>42</v>
      </c>
      <c r="P274" s="137">
        <f>O274*H274</f>
        <v>0</v>
      </c>
      <c r="Q274" s="137">
        <v>2.9999999999999997E-4</v>
      </c>
      <c r="R274" s="137">
        <f>Q274*H274</f>
        <v>7.177199999999999E-3</v>
      </c>
      <c r="S274" s="137">
        <v>0</v>
      </c>
      <c r="T274" s="138">
        <f>S274*H274</f>
        <v>0</v>
      </c>
      <c r="AR274" s="139" t="s">
        <v>219</v>
      </c>
      <c r="AT274" s="139" t="s">
        <v>208</v>
      </c>
      <c r="AU274" s="139" t="s">
        <v>131</v>
      </c>
      <c r="AY274" s="17" t="s">
        <v>123</v>
      </c>
      <c r="BE274" s="140">
        <f>IF(N274="základní",J274,0)</f>
        <v>0</v>
      </c>
      <c r="BF274" s="140">
        <f>IF(N274="snížená",J274,0)</f>
        <v>794.28</v>
      </c>
      <c r="BG274" s="140">
        <f>IF(N274="zákl. přenesená",J274,0)</f>
        <v>0</v>
      </c>
      <c r="BH274" s="140">
        <f>IF(N274="sníž. přenesená",J274,0)</f>
        <v>0</v>
      </c>
      <c r="BI274" s="140">
        <f>IF(N274="nulová",J274,0)</f>
        <v>0</v>
      </c>
      <c r="BJ274" s="17" t="s">
        <v>131</v>
      </c>
      <c r="BK274" s="140">
        <f>ROUND(I274*H274,2)</f>
        <v>794.28</v>
      </c>
      <c r="BL274" s="17" t="s">
        <v>235</v>
      </c>
      <c r="BM274" s="139" t="s">
        <v>355</v>
      </c>
    </row>
    <row r="275" spans="2:65" s="1" customFormat="1" ht="19.5">
      <c r="B275" s="32"/>
      <c r="D275" s="141" t="s">
        <v>133</v>
      </c>
      <c r="F275" s="142" t="s">
        <v>210</v>
      </c>
      <c r="I275" s="143"/>
      <c r="L275" s="32"/>
      <c r="M275" s="144"/>
      <c r="T275" s="56"/>
      <c r="AT275" s="17" t="s">
        <v>133</v>
      </c>
      <c r="AU275" s="17" t="s">
        <v>131</v>
      </c>
    </row>
    <row r="276" spans="2:65" s="12" customFormat="1">
      <c r="B276" s="145"/>
      <c r="D276" s="141" t="s">
        <v>135</v>
      </c>
      <c r="F276" s="147" t="s">
        <v>356</v>
      </c>
      <c r="H276" s="148">
        <v>23.923999999999999</v>
      </c>
      <c r="I276" s="149"/>
      <c r="L276" s="145"/>
      <c r="M276" s="150"/>
      <c r="T276" s="151"/>
      <c r="AT276" s="146" t="s">
        <v>135</v>
      </c>
      <c r="AU276" s="146" t="s">
        <v>131</v>
      </c>
      <c r="AV276" s="12" t="s">
        <v>131</v>
      </c>
      <c r="AW276" s="12" t="s">
        <v>4</v>
      </c>
      <c r="AX276" s="12" t="s">
        <v>84</v>
      </c>
      <c r="AY276" s="146" t="s">
        <v>123</v>
      </c>
    </row>
    <row r="277" spans="2:65" s="1" customFormat="1" ht="33" customHeight="1">
      <c r="B277" s="32"/>
      <c r="C277" s="128" t="s">
        <v>357</v>
      </c>
      <c r="D277" s="128" t="s">
        <v>125</v>
      </c>
      <c r="E277" s="129" t="s">
        <v>358</v>
      </c>
      <c r="F277" s="130" t="s">
        <v>359</v>
      </c>
      <c r="G277" s="131" t="s">
        <v>170</v>
      </c>
      <c r="H277" s="132">
        <v>0.34599999999999997</v>
      </c>
      <c r="I277" s="133">
        <v>1677.71</v>
      </c>
      <c r="J277" s="134">
        <f>ROUND(I277*H277,2)</f>
        <v>580.49</v>
      </c>
      <c r="K277" s="130" t="s">
        <v>129</v>
      </c>
      <c r="L277" s="32"/>
      <c r="M277" s="135" t="s">
        <v>1</v>
      </c>
      <c r="N277" s="136" t="s">
        <v>42</v>
      </c>
      <c r="P277" s="137">
        <f>O277*H277</f>
        <v>0</v>
      </c>
      <c r="Q277" s="137">
        <v>0</v>
      </c>
      <c r="R277" s="137">
        <f>Q277*H277</f>
        <v>0</v>
      </c>
      <c r="S277" s="137">
        <v>0</v>
      </c>
      <c r="T277" s="138">
        <f>S277*H277</f>
        <v>0</v>
      </c>
      <c r="AR277" s="139" t="s">
        <v>235</v>
      </c>
      <c r="AT277" s="139" t="s">
        <v>125</v>
      </c>
      <c r="AU277" s="139" t="s">
        <v>131</v>
      </c>
      <c r="AY277" s="17" t="s">
        <v>123</v>
      </c>
      <c r="BE277" s="140">
        <f>IF(N277="základní",J277,0)</f>
        <v>0</v>
      </c>
      <c r="BF277" s="140">
        <f>IF(N277="snížená",J277,0)</f>
        <v>580.49</v>
      </c>
      <c r="BG277" s="140">
        <f>IF(N277="zákl. přenesená",J277,0)</f>
        <v>0</v>
      </c>
      <c r="BH277" s="140">
        <f>IF(N277="sníž. přenesená",J277,0)</f>
        <v>0</v>
      </c>
      <c r="BI277" s="140">
        <f>IF(N277="nulová",J277,0)</f>
        <v>0</v>
      </c>
      <c r="BJ277" s="17" t="s">
        <v>131</v>
      </c>
      <c r="BK277" s="140">
        <f>ROUND(I277*H277,2)</f>
        <v>580.49</v>
      </c>
      <c r="BL277" s="17" t="s">
        <v>235</v>
      </c>
      <c r="BM277" s="139" t="s">
        <v>360</v>
      </c>
    </row>
    <row r="278" spans="2:65" s="1" customFormat="1" ht="29.25">
      <c r="B278" s="32"/>
      <c r="D278" s="141" t="s">
        <v>133</v>
      </c>
      <c r="F278" s="142" t="s">
        <v>361</v>
      </c>
      <c r="I278" s="143"/>
      <c r="L278" s="32"/>
      <c r="M278" s="144"/>
      <c r="T278" s="56"/>
      <c r="AT278" s="17" t="s">
        <v>133</v>
      </c>
      <c r="AU278" s="17" t="s">
        <v>131</v>
      </c>
    </row>
    <row r="279" spans="2:65" s="11" customFormat="1" ht="25.9" customHeight="1">
      <c r="B279" s="116"/>
      <c r="D279" s="117" t="s">
        <v>75</v>
      </c>
      <c r="E279" s="118" t="s">
        <v>362</v>
      </c>
      <c r="F279" s="118" t="s">
        <v>363</v>
      </c>
      <c r="I279" s="119"/>
      <c r="J279" s="120">
        <f>BK279</f>
        <v>7500</v>
      </c>
      <c r="L279" s="116"/>
      <c r="M279" s="121"/>
      <c r="P279" s="122">
        <f>P280+P283</f>
        <v>0</v>
      </c>
      <c r="R279" s="122">
        <f>R280+R283</f>
        <v>0</v>
      </c>
      <c r="T279" s="123">
        <f>T280+T283</f>
        <v>0</v>
      </c>
      <c r="AR279" s="117" t="s">
        <v>161</v>
      </c>
      <c r="AT279" s="124" t="s">
        <v>75</v>
      </c>
      <c r="AU279" s="124" t="s">
        <v>76</v>
      </c>
      <c r="AY279" s="117" t="s">
        <v>123</v>
      </c>
      <c r="BK279" s="125">
        <f>BK280+BK283</f>
        <v>7500</v>
      </c>
    </row>
    <row r="280" spans="2:65" s="11" customFormat="1" ht="22.9" customHeight="1">
      <c r="B280" s="116"/>
      <c r="D280" s="117" t="s">
        <v>75</v>
      </c>
      <c r="E280" s="126" t="s">
        <v>364</v>
      </c>
      <c r="F280" s="126" t="s">
        <v>365</v>
      </c>
      <c r="I280" s="119"/>
      <c r="J280" s="127">
        <f>BK280</f>
        <v>5000</v>
      </c>
      <c r="L280" s="116"/>
      <c r="M280" s="121"/>
      <c r="P280" s="122">
        <f>SUM(P281:P282)</f>
        <v>0</v>
      </c>
      <c r="R280" s="122">
        <f>SUM(R281:R282)</f>
        <v>0</v>
      </c>
      <c r="T280" s="123">
        <f>SUM(T281:T282)</f>
        <v>0</v>
      </c>
      <c r="AR280" s="117" t="s">
        <v>161</v>
      </c>
      <c r="AT280" s="124" t="s">
        <v>75</v>
      </c>
      <c r="AU280" s="124" t="s">
        <v>84</v>
      </c>
      <c r="AY280" s="117" t="s">
        <v>123</v>
      </c>
      <c r="BK280" s="125">
        <f>SUM(BK281:BK282)</f>
        <v>5000</v>
      </c>
    </row>
    <row r="281" spans="2:65" s="1" customFormat="1" ht="16.5" customHeight="1">
      <c r="B281" s="32"/>
      <c r="C281" s="128" t="s">
        <v>366</v>
      </c>
      <c r="D281" s="128" t="s">
        <v>125</v>
      </c>
      <c r="E281" s="129" t="s">
        <v>367</v>
      </c>
      <c r="F281" s="130" t="s">
        <v>368</v>
      </c>
      <c r="G281" s="131" t="s">
        <v>369</v>
      </c>
      <c r="H281" s="132">
        <v>1</v>
      </c>
      <c r="I281" s="133">
        <v>5000</v>
      </c>
      <c r="J281" s="134">
        <f>ROUND(I281*H281,2)</f>
        <v>5000</v>
      </c>
      <c r="K281" s="130" t="s">
        <v>129</v>
      </c>
      <c r="L281" s="32"/>
      <c r="M281" s="135" t="s">
        <v>1</v>
      </c>
      <c r="N281" s="136" t="s">
        <v>42</v>
      </c>
      <c r="P281" s="137">
        <f>O281*H281</f>
        <v>0</v>
      </c>
      <c r="Q281" s="137">
        <v>0</v>
      </c>
      <c r="R281" s="137">
        <f>Q281*H281</f>
        <v>0</v>
      </c>
      <c r="S281" s="137">
        <v>0</v>
      </c>
      <c r="T281" s="138">
        <f>S281*H281</f>
        <v>0</v>
      </c>
      <c r="AR281" s="139" t="s">
        <v>370</v>
      </c>
      <c r="AT281" s="139" t="s">
        <v>125</v>
      </c>
      <c r="AU281" s="139" t="s">
        <v>131</v>
      </c>
      <c r="AY281" s="17" t="s">
        <v>123</v>
      </c>
      <c r="BE281" s="140">
        <f>IF(N281="základní",J281,0)</f>
        <v>0</v>
      </c>
      <c r="BF281" s="140">
        <f>IF(N281="snížená",J281,0)</f>
        <v>5000</v>
      </c>
      <c r="BG281" s="140">
        <f>IF(N281="zákl. přenesená",J281,0)</f>
        <v>0</v>
      </c>
      <c r="BH281" s="140">
        <f>IF(N281="sníž. přenesená",J281,0)</f>
        <v>0</v>
      </c>
      <c r="BI281" s="140">
        <f>IF(N281="nulová",J281,0)</f>
        <v>0</v>
      </c>
      <c r="BJ281" s="17" t="s">
        <v>131</v>
      </c>
      <c r="BK281" s="140">
        <f>ROUND(I281*H281,2)</f>
        <v>5000</v>
      </c>
      <c r="BL281" s="17" t="s">
        <v>370</v>
      </c>
      <c r="BM281" s="139" t="s">
        <v>371</v>
      </c>
    </row>
    <row r="282" spans="2:65" s="1" customFormat="1">
      <c r="B282" s="32"/>
      <c r="D282" s="141" t="s">
        <v>133</v>
      </c>
      <c r="F282" s="142" t="s">
        <v>368</v>
      </c>
      <c r="I282" s="143"/>
      <c r="L282" s="32"/>
      <c r="M282" s="144"/>
      <c r="T282" s="56"/>
      <c r="AT282" s="17" t="s">
        <v>133</v>
      </c>
      <c r="AU282" s="17" t="s">
        <v>131</v>
      </c>
    </row>
    <row r="283" spans="2:65" s="11" customFormat="1" ht="22.9" customHeight="1">
      <c r="B283" s="116"/>
      <c r="D283" s="117" t="s">
        <v>75</v>
      </c>
      <c r="E283" s="126" t="s">
        <v>372</v>
      </c>
      <c r="F283" s="126" t="s">
        <v>373</v>
      </c>
      <c r="I283" s="119"/>
      <c r="J283" s="127">
        <f>BK283</f>
        <v>2500</v>
      </c>
      <c r="L283" s="116"/>
      <c r="M283" s="121"/>
      <c r="P283" s="122">
        <f>SUM(P284:P285)</f>
        <v>0</v>
      </c>
      <c r="R283" s="122">
        <f>SUM(R284:R285)</f>
        <v>0</v>
      </c>
      <c r="T283" s="123">
        <f>SUM(T284:T285)</f>
        <v>0</v>
      </c>
      <c r="AR283" s="117" t="s">
        <v>161</v>
      </c>
      <c r="AT283" s="124" t="s">
        <v>75</v>
      </c>
      <c r="AU283" s="124" t="s">
        <v>84</v>
      </c>
      <c r="AY283" s="117" t="s">
        <v>123</v>
      </c>
      <c r="BK283" s="125">
        <f>SUM(BK284:BK285)</f>
        <v>2500</v>
      </c>
    </row>
    <row r="284" spans="2:65" s="1" customFormat="1" ht="16.5" customHeight="1">
      <c r="B284" s="32"/>
      <c r="C284" s="128" t="s">
        <v>374</v>
      </c>
      <c r="D284" s="128" t="s">
        <v>125</v>
      </c>
      <c r="E284" s="129" t="s">
        <v>375</v>
      </c>
      <c r="F284" s="130" t="s">
        <v>373</v>
      </c>
      <c r="G284" s="131" t="s">
        <v>369</v>
      </c>
      <c r="H284" s="132">
        <v>1</v>
      </c>
      <c r="I284" s="133">
        <v>2500</v>
      </c>
      <c r="J284" s="134">
        <f>ROUND(I284*H284,2)</f>
        <v>2500</v>
      </c>
      <c r="K284" s="130" t="s">
        <v>129</v>
      </c>
      <c r="L284" s="32"/>
      <c r="M284" s="135" t="s">
        <v>1</v>
      </c>
      <c r="N284" s="136" t="s">
        <v>42</v>
      </c>
      <c r="P284" s="137">
        <f>O284*H284</f>
        <v>0</v>
      </c>
      <c r="Q284" s="137">
        <v>0</v>
      </c>
      <c r="R284" s="137">
        <f>Q284*H284</f>
        <v>0</v>
      </c>
      <c r="S284" s="137">
        <v>0</v>
      </c>
      <c r="T284" s="138">
        <f>S284*H284</f>
        <v>0</v>
      </c>
      <c r="AR284" s="139" t="s">
        <v>370</v>
      </c>
      <c r="AT284" s="139" t="s">
        <v>125</v>
      </c>
      <c r="AU284" s="139" t="s">
        <v>131</v>
      </c>
      <c r="AY284" s="17" t="s">
        <v>123</v>
      </c>
      <c r="BE284" s="140">
        <f>IF(N284="základní",J284,0)</f>
        <v>0</v>
      </c>
      <c r="BF284" s="140">
        <f>IF(N284="snížená",J284,0)</f>
        <v>2500</v>
      </c>
      <c r="BG284" s="140">
        <f>IF(N284="zákl. přenesená",J284,0)</f>
        <v>0</v>
      </c>
      <c r="BH284" s="140">
        <f>IF(N284="sníž. přenesená",J284,0)</f>
        <v>0</v>
      </c>
      <c r="BI284" s="140">
        <f>IF(N284="nulová",J284,0)</f>
        <v>0</v>
      </c>
      <c r="BJ284" s="17" t="s">
        <v>131</v>
      </c>
      <c r="BK284" s="140">
        <f>ROUND(I284*H284,2)</f>
        <v>2500</v>
      </c>
      <c r="BL284" s="17" t="s">
        <v>370</v>
      </c>
      <c r="BM284" s="139" t="s">
        <v>376</v>
      </c>
    </row>
    <row r="285" spans="2:65" s="1" customFormat="1">
      <c r="B285" s="32"/>
      <c r="D285" s="141" t="s">
        <v>133</v>
      </c>
      <c r="F285" s="142" t="s">
        <v>373</v>
      </c>
      <c r="I285" s="143"/>
      <c r="L285" s="32"/>
      <c r="M285" s="182"/>
      <c r="N285" s="183"/>
      <c r="O285" s="183"/>
      <c r="P285" s="183"/>
      <c r="Q285" s="183"/>
      <c r="R285" s="183"/>
      <c r="S285" s="183"/>
      <c r="T285" s="184"/>
      <c r="AT285" s="17" t="s">
        <v>133</v>
      </c>
      <c r="AU285" s="17" t="s">
        <v>131</v>
      </c>
    </row>
    <row r="286" spans="2:65" s="1" customFormat="1" ht="6.95" customHeight="1">
      <c r="B286" s="44"/>
      <c r="C286" s="45"/>
      <c r="D286" s="45"/>
      <c r="E286" s="45"/>
      <c r="F286" s="45"/>
      <c r="G286" s="45"/>
      <c r="H286" s="45"/>
      <c r="I286" s="45"/>
      <c r="J286" s="45"/>
      <c r="K286" s="45"/>
      <c r="L286" s="32"/>
    </row>
  </sheetData>
  <sheetProtection password="CB6D" sheet="1" objects="1" scenarios="1" formatColumns="0" formatRows="0" autoFilter="0"/>
  <autoFilter ref="C129:K285" xr:uid="{00000000-0009-0000-0000-000001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4a - odvlhčení základovýc...</vt:lpstr>
      <vt:lpstr>'4a - odvlhčení základovýc...'!Názvy_tisku</vt:lpstr>
      <vt:lpstr>'Rekapitulace stavby'!Názvy_tisku</vt:lpstr>
      <vt:lpstr>'4a - odvlhčení základovýc...'!Oblast_tisku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PC-HP\Káťa</dc:creator>
  <cp:lastModifiedBy>Radek Jára</cp:lastModifiedBy>
  <dcterms:created xsi:type="dcterms:W3CDTF">2024-08-13T14:04:20Z</dcterms:created>
  <dcterms:modified xsi:type="dcterms:W3CDTF">2024-09-05T13:32:48Z</dcterms:modified>
</cp:coreProperties>
</file>